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imonaborelli/Google Drive 1111/RSA eurovita/2019/"/>
    </mc:Choice>
  </mc:AlternateContent>
  <xr:revisionPtr revIDLastSave="0" documentId="8_{0DD464D8-A9C9-6C4D-B3CE-C509D9B77B33}" xr6:coauthVersionLast="36" xr6:coauthVersionMax="36" xr10:uidLastSave="{00000000-0000-0000-0000-000000000000}"/>
  <workbookProtection workbookAlgorithmName="SHA-512" workbookHashValue="KFBx5TlGs9OK7piyZuUeOneZ0W1o9XpKZzWqh64fWIwMvYKI85He1dbTxITySjPN7ueLT5kPoPaNrc/Z4ns/cA==" workbookSaltValue="w3hypnJQBbIgKkMCivhsnw==" workbookSpinCount="100000" lockStructure="1"/>
  <bookViews>
    <workbookView xWindow="0" yWindow="0" windowWidth="38400" windowHeight="21600" xr2:uid="{00000000-000D-0000-FFFF-FFFF00000000}"/>
  </bookViews>
  <sheets>
    <sheet name="CALCOLO ARRETRATI" sheetId="4" r:id="rId1"/>
    <sheet name="TABELLE" sheetId="1" state="hidden" r:id="rId2"/>
    <sheet name="UNA TANTUM" sheetId="2" state="hidden" r:id="rId3"/>
    <sheet name="TAB_LIVELLI" sheetId="5" state="hidden" r:id="rId4"/>
  </sheets>
  <definedNames>
    <definedName name="ANTE_18121999">TAB_LIVELLI!$F$4:$F$89</definedName>
    <definedName name="ANTE_181299">TAB_LIVELLI!$C$4:$C$22</definedName>
    <definedName name="DATA_ASS">TAB_LIVELLI!$F$3:$G$3</definedName>
    <definedName name="DATA_ASS_F">TAB_LIVELLI!$C$3:$D$3</definedName>
    <definedName name="POST_18121999">TAB_LIVELLI!$G$4:$G$83</definedName>
    <definedName name="POST_181299">TAB_LIVELLI!$D$4:$D$19</definedName>
    <definedName name="TAB_2013_ANTE">TABELLE!$Q$24:$W$37</definedName>
    <definedName name="TAB_2013_ANTE_F">TABELLE!$AA$24:$AC$30</definedName>
    <definedName name="TAB_2013_POST">TABELLE!$Q$5:$W$17</definedName>
    <definedName name="TAB_2013_POST_F">TABELLE!$AA$5:$AC$10</definedName>
    <definedName name="TAB_2014_ANTE">TABELLE!$AF$24:$AL$37</definedName>
    <definedName name="TAB_2014_ANTE_F">TABELLE!$AP$24:$AR$30</definedName>
    <definedName name="TAB_2014_POST">TABELLE!$AF$5:$AL$17</definedName>
    <definedName name="TAB_2014_POST_F">TABELLE!$AP$5:$AR$10</definedName>
    <definedName name="TAB_2015_ANTE">TABELLE!$AU$24:$BA$37</definedName>
    <definedName name="TAB_2015_ANTE_F">TABELLE!$BE$24:$BG$30</definedName>
    <definedName name="TAB_2015_POST">TABELLE!$AU$5:$BA$17</definedName>
    <definedName name="TAB_2015_POST_F">TABELLE!$BE$5:$BG$10</definedName>
    <definedName name="TAB_2016_ANTE">TABELLE!$BJ$24:$BP$37</definedName>
    <definedName name="TAB_2016_ANTE_F">TABELLE!$BT$24:$BV$30</definedName>
    <definedName name="TAB_2016_POST">TABELLE!$BJ$5:$BP$17</definedName>
    <definedName name="TAB_2016_POST_F">TABELLE!$BT$5:$BV$10</definedName>
    <definedName name="TAB_2017_ANTE">TABELLE!$BY$24:$CE$37</definedName>
    <definedName name="TAB_2017_ANTE_F">TABELLE!$CI$24:$CK$30</definedName>
    <definedName name="TAB_2017_POST">TABELLE!$BY$5:$CE$17</definedName>
    <definedName name="TAB_2017_POST_F">TABELLE!$CI$5:$CK$10</definedName>
    <definedName name="TAB_2018_ANTE">TABELLE!$CN$24:$CT$37</definedName>
    <definedName name="TAB_2018_ANTE_F">TABELLE!$CX$24:$CZ$30</definedName>
    <definedName name="TAB_2018_POST">TABELLE!$CN$5:$CT$17</definedName>
    <definedName name="TAB_2018_POST_F">TABELLE!$CX$5:$CZ$10</definedName>
    <definedName name="TAB_2019_ANTE">TABELLE!$DC$24:$DI$37</definedName>
    <definedName name="TAB_2019_ANTE_F">TABELLE!$DM$24:$DO$30</definedName>
    <definedName name="TAB_2019_POST">TABELLE!$DC$5:$DI$17</definedName>
    <definedName name="TAB_2019_POST_F">TABELLE!$DM$5:$DO$10</definedName>
    <definedName name="TAB_LIV_ANTE">'UNA TANTUM'!$Q$4:$Q$89</definedName>
    <definedName name="TAB_LIV_POST">'UNA TANTUM'!$A$4:$A$83</definedName>
    <definedName name="TAB_UT_ANTE">'UNA TANTUM'!$Q$4:$T$89</definedName>
    <definedName name="TAB_UT_ANTE_F">'UNA TANTUM'!$AC$6:$AE$12</definedName>
    <definedName name="TAB_UT_ANTE_F_FP">'UNA TANTUM'!$AC$15:$AE$21</definedName>
    <definedName name="TAB_UT_ANTE_FP">'UNA TANTUM'!$W$4:$Z$89</definedName>
    <definedName name="TAB_UT_POST">'UNA TANTUM'!$A$4:$D$83</definedName>
    <definedName name="TAB_UT_POST_F">'UNA TANTUM'!$M$6:$O$11</definedName>
    <definedName name="TAB_UT_POST_F_FP">'UNA TANTUM'!$M$13:$O$18</definedName>
    <definedName name="TAB_UT_POST_FP">'UNA TANTUM'!$G$4:$J$83</definedName>
  </definedNames>
  <calcPr calcId="181029"/>
</workbook>
</file>

<file path=xl/calcChain.xml><?xml version="1.0" encoding="utf-8"?>
<calcChain xmlns="http://schemas.openxmlformats.org/spreadsheetml/2006/main">
  <c r="AA25" i="1" l="1"/>
  <c r="AP25" i="1" s="1"/>
  <c r="BT25" i="1" s="1"/>
  <c r="CI25" i="1" s="1"/>
  <c r="CX25" i="1" s="1"/>
  <c r="DM25" i="1" s="1"/>
  <c r="AA26" i="1"/>
  <c r="AP26" i="1" s="1"/>
  <c r="AA27" i="1"/>
  <c r="AP27" i="1" s="1"/>
  <c r="AA28" i="1"/>
  <c r="AP28" i="1" s="1"/>
  <c r="AA29" i="1"/>
  <c r="AP29" i="1" s="1"/>
  <c r="BT29" i="1" s="1"/>
  <c r="CI29" i="1" s="1"/>
  <c r="CX29" i="1" s="1"/>
  <c r="DM29" i="1" s="1"/>
  <c r="AA30" i="1"/>
  <c r="AP30" i="1" s="1"/>
  <c r="AB25" i="1"/>
  <c r="AB26" i="1"/>
  <c r="AQ26" i="1" s="1"/>
  <c r="AB27" i="1"/>
  <c r="AQ27" i="1" s="1"/>
  <c r="AB28" i="1"/>
  <c r="AQ28" i="1" s="1"/>
  <c r="AB29" i="1"/>
  <c r="AQ29" i="1" s="1"/>
  <c r="AB30" i="1"/>
  <c r="AQ30" i="1" s="1"/>
  <c r="AC25" i="1"/>
  <c r="AC26" i="1"/>
  <c r="AC27" i="1"/>
  <c r="AC28" i="1"/>
  <c r="AR28" i="1" s="1"/>
  <c r="AC29" i="1"/>
  <c r="AC30" i="1"/>
  <c r="AQ25" i="1"/>
  <c r="AR25" i="1"/>
  <c r="AR26" i="1"/>
  <c r="AR27" i="1"/>
  <c r="AR29" i="1"/>
  <c r="AR30" i="1"/>
  <c r="H32" i="4"/>
  <c r="E23" i="4"/>
  <c r="D23" i="4"/>
  <c r="E4" i="4"/>
  <c r="D4" i="4"/>
  <c r="Y89" i="2"/>
  <c r="Y88" i="2"/>
  <c r="Y87" i="2"/>
  <c r="Y86" i="2"/>
  <c r="Y85" i="2"/>
  <c r="Y84" i="2"/>
  <c r="Y83" i="2"/>
  <c r="Y82" i="2"/>
  <c r="Y81" i="2"/>
  <c r="Y80" i="2"/>
  <c r="Y79" i="2"/>
  <c r="Y78" i="2"/>
  <c r="Y77" i="2"/>
  <c r="Y76" i="2"/>
  <c r="Y75" i="2"/>
  <c r="Y74" i="2"/>
  <c r="Y73" i="2"/>
  <c r="Y72" i="2"/>
  <c r="Y71" i="2"/>
  <c r="Y70" i="2"/>
  <c r="Y69" i="2"/>
  <c r="Y68" i="2"/>
  <c r="Y67" i="2"/>
  <c r="Y66" i="2"/>
  <c r="Y65" i="2"/>
  <c r="Y64" i="2"/>
  <c r="Y63" i="2"/>
  <c r="Y62" i="2"/>
  <c r="Y61" i="2"/>
  <c r="Y60" i="2"/>
  <c r="Y59" i="2"/>
  <c r="Y58" i="2"/>
  <c r="Y57" i="2"/>
  <c r="Y56" i="2"/>
  <c r="Y55" i="2"/>
  <c r="Y54" i="2"/>
  <c r="Y53" i="2"/>
  <c r="Y52" i="2"/>
  <c r="Y51" i="2"/>
  <c r="Y50" i="2"/>
  <c r="Z50" i="2" s="1"/>
  <c r="Y49" i="2"/>
  <c r="Z48" i="2"/>
  <c r="Z47" i="2" s="1"/>
  <c r="Y48" i="2"/>
  <c r="Y47" i="2"/>
  <c r="Y46" i="2"/>
  <c r="Y45" i="2"/>
  <c r="Y44" i="2"/>
  <c r="Y43" i="2"/>
  <c r="Y42" i="2"/>
  <c r="Y41" i="2"/>
  <c r="Y40" i="2"/>
  <c r="Y39" i="2"/>
  <c r="Y38" i="2"/>
  <c r="Y37" i="2"/>
  <c r="Y36" i="2"/>
  <c r="Y35" i="2"/>
  <c r="Y34" i="2"/>
  <c r="Y33" i="2"/>
  <c r="Y32" i="2"/>
  <c r="Y31" i="2"/>
  <c r="Y30" i="2"/>
  <c r="Y29" i="2"/>
  <c r="Y28" i="2"/>
  <c r="Y27" i="2"/>
  <c r="Y26" i="2"/>
  <c r="Y25" i="2"/>
  <c r="Y24" i="2"/>
  <c r="Y23" i="2"/>
  <c r="Y22" i="2"/>
  <c r="Y21" i="2"/>
  <c r="Y20" i="2"/>
  <c r="Y19" i="2"/>
  <c r="Y18" i="2"/>
  <c r="Y17" i="2"/>
  <c r="Y16" i="2"/>
  <c r="Y15" i="2"/>
  <c r="Y14" i="2"/>
  <c r="Y13" i="2"/>
  <c r="Y12" i="2"/>
  <c r="Y11" i="2"/>
  <c r="Y10" i="2"/>
  <c r="Y9" i="2"/>
  <c r="Y8" i="2"/>
  <c r="Y7" i="2"/>
  <c r="Y6" i="2"/>
  <c r="Y5" i="2"/>
  <c r="S84" i="2"/>
  <c r="S85" i="2"/>
  <c r="S86" i="2"/>
  <c r="S87" i="2"/>
  <c r="S88" i="2"/>
  <c r="S89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T48" i="2" s="1"/>
  <c r="T47" i="2" s="1"/>
  <c r="T46" i="2" s="1"/>
  <c r="T45" i="2" s="1"/>
  <c r="T44" i="2" s="1"/>
  <c r="T43" i="2" s="1"/>
  <c r="T42" i="2" s="1"/>
  <c r="T41" i="2" s="1"/>
  <c r="T40" i="2" s="1"/>
  <c r="T39" i="2" s="1"/>
  <c r="T38" i="2" s="1"/>
  <c r="T37" i="2" s="1"/>
  <c r="T36" i="2" s="1"/>
  <c r="T35" i="2" s="1"/>
  <c r="T34" i="2" s="1"/>
  <c r="T33" i="2" s="1"/>
  <c r="T32" i="2" s="1"/>
  <c r="T31" i="2" s="1"/>
  <c r="T30" i="2" s="1"/>
  <c r="T29" i="2" s="1"/>
  <c r="T28" i="2" s="1"/>
  <c r="T27" i="2" s="1"/>
  <c r="T26" i="2" s="1"/>
  <c r="T25" i="2" s="1"/>
  <c r="T24" i="2" s="1"/>
  <c r="T23" i="2" s="1"/>
  <c r="T22" i="2" s="1"/>
  <c r="T21" i="2" s="1"/>
  <c r="T20" i="2" s="1"/>
  <c r="T19" i="2" s="1"/>
  <c r="T18" i="2" s="1"/>
  <c r="T17" i="2" s="1"/>
  <c r="T16" i="2" s="1"/>
  <c r="T15" i="2" s="1"/>
  <c r="T14" i="2" s="1"/>
  <c r="T13" i="2" s="1"/>
  <c r="T12" i="2" s="1"/>
  <c r="T11" i="2" s="1"/>
  <c r="T10" i="2" s="1"/>
  <c r="T9" i="2" s="1"/>
  <c r="T8" i="2" s="1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T50" i="2"/>
  <c r="S5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J47" i="2" s="1"/>
  <c r="I46" i="2"/>
  <c r="J45" i="2" s="1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D45" i="2" s="1"/>
  <c r="D44" i="2" s="1"/>
  <c r="D43" i="2" s="1"/>
  <c r="D42" i="2" s="1"/>
  <c r="D41" i="2" s="1"/>
  <c r="D40" i="2" s="1"/>
  <c r="D39" i="2" s="1"/>
  <c r="D38" i="2" s="1"/>
  <c r="D37" i="2" s="1"/>
  <c r="D36" i="2" s="1"/>
  <c r="D35" i="2" s="1"/>
  <c r="D34" i="2" s="1"/>
  <c r="D33" i="2" s="1"/>
  <c r="D32" i="2" s="1"/>
  <c r="D31" i="2" s="1"/>
  <c r="D30" i="2" s="1"/>
  <c r="D29" i="2" s="1"/>
  <c r="D28" i="2" s="1"/>
  <c r="D27" i="2" s="1"/>
  <c r="D26" i="2" s="1"/>
  <c r="D25" i="2" s="1"/>
  <c r="D24" i="2" s="1"/>
  <c r="D23" i="2" s="1"/>
  <c r="D22" i="2" s="1"/>
  <c r="D21" i="2" s="1"/>
  <c r="D20" i="2" s="1"/>
  <c r="D19" i="2" s="1"/>
  <c r="D18" i="2" s="1"/>
  <c r="D17" i="2" s="1"/>
  <c r="D16" i="2" s="1"/>
  <c r="D15" i="2" s="1"/>
  <c r="D14" i="2" s="1"/>
  <c r="D13" i="2" s="1"/>
  <c r="D12" i="2" s="1"/>
  <c r="D11" i="2" s="1"/>
  <c r="D10" i="2" s="1"/>
  <c r="D9" i="2" s="1"/>
  <c r="D8" i="2" s="1"/>
  <c r="D7" i="2" s="1"/>
  <c r="D6" i="2" s="1"/>
  <c r="D5" i="2" s="1"/>
  <c r="D4" i="2" s="1"/>
  <c r="C47" i="2"/>
  <c r="D47" i="2" s="1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5" i="2"/>
  <c r="A32" i="4"/>
  <c r="A31" i="4"/>
  <c r="A30" i="4"/>
  <c r="A29" i="4"/>
  <c r="A28" i="4"/>
  <c r="W37" i="1"/>
  <c r="AL37" i="1" s="1"/>
  <c r="BA37" i="1" s="1"/>
  <c r="BP37" i="1" s="1"/>
  <c r="CE37" i="1" s="1"/>
  <c r="CT37" i="1" s="1"/>
  <c r="V37" i="1"/>
  <c r="AK37" i="1" s="1"/>
  <c r="AZ37" i="1" s="1"/>
  <c r="BO37" i="1" s="1"/>
  <c r="CD37" i="1" s="1"/>
  <c r="CS37" i="1" s="1"/>
  <c r="U37" i="1"/>
  <c r="AJ37" i="1" s="1"/>
  <c r="AY37" i="1" s="1"/>
  <c r="BN37" i="1" s="1"/>
  <c r="CC37" i="1" s="1"/>
  <c r="CR37" i="1" s="1"/>
  <c r="T37" i="1"/>
  <c r="AI37" i="1" s="1"/>
  <c r="AX37" i="1" s="1"/>
  <c r="BM37" i="1" s="1"/>
  <c r="CB37" i="1" s="1"/>
  <c r="CQ37" i="1" s="1"/>
  <c r="S37" i="1"/>
  <c r="AH37" i="1" s="1"/>
  <c r="AW37" i="1" s="1"/>
  <c r="BL37" i="1" s="1"/>
  <c r="CA37" i="1" s="1"/>
  <c r="CP37" i="1" s="1"/>
  <c r="R37" i="1"/>
  <c r="AG37" i="1" s="1"/>
  <c r="AV37" i="1" s="1"/>
  <c r="BK37" i="1" s="1"/>
  <c r="BZ37" i="1" s="1"/>
  <c r="CO37" i="1" s="1"/>
  <c r="BV30" i="1"/>
  <c r="CK30" i="1" s="1"/>
  <c r="CZ30" i="1" s="1"/>
  <c r="DO30" i="1" s="1"/>
  <c r="BU30" i="1"/>
  <c r="CJ30" i="1" s="1"/>
  <c r="CY30" i="1" s="1"/>
  <c r="DN30" i="1" s="1"/>
  <c r="BU29" i="1"/>
  <c r="BT28" i="1"/>
  <c r="CI28" i="1" s="1"/>
  <c r="CX28" i="1" s="1"/>
  <c r="DM28" i="1" s="1"/>
  <c r="BV27" i="1"/>
  <c r="CK27" i="1" s="1"/>
  <c r="CZ27" i="1" s="1"/>
  <c r="DO27" i="1" s="1"/>
  <c r="BV26" i="1"/>
  <c r="CK26" i="1" s="1"/>
  <c r="CZ26" i="1" s="1"/>
  <c r="DO26" i="1" s="1"/>
  <c r="BU26" i="1"/>
  <c r="CJ26" i="1" s="1"/>
  <c r="CY26" i="1" s="1"/>
  <c r="DN26" i="1" s="1"/>
  <c r="BV25" i="1"/>
  <c r="CK25" i="1" s="1"/>
  <c r="CZ25" i="1" s="1"/>
  <c r="DO25" i="1" s="1"/>
  <c r="W36" i="1"/>
  <c r="V36" i="1"/>
  <c r="U36" i="1"/>
  <c r="T36" i="1"/>
  <c r="S36" i="1"/>
  <c r="R36" i="1"/>
  <c r="W35" i="1"/>
  <c r="V35" i="1"/>
  <c r="AK35" i="1" s="1"/>
  <c r="AZ35" i="1" s="1"/>
  <c r="BO35" i="1" s="1"/>
  <c r="CD35" i="1" s="1"/>
  <c r="CS35" i="1" s="1"/>
  <c r="U35" i="1"/>
  <c r="T35" i="1"/>
  <c r="S35" i="1"/>
  <c r="R35" i="1"/>
  <c r="W34" i="1"/>
  <c r="V34" i="1"/>
  <c r="U34" i="1"/>
  <c r="T34" i="1"/>
  <c r="AI34" i="1" s="1"/>
  <c r="AX34" i="1" s="1"/>
  <c r="BM34" i="1" s="1"/>
  <c r="CB34" i="1" s="1"/>
  <c r="CQ34" i="1" s="1"/>
  <c r="S34" i="1"/>
  <c r="R34" i="1"/>
  <c r="W33" i="1"/>
  <c r="V33" i="1"/>
  <c r="U33" i="1"/>
  <c r="T33" i="1"/>
  <c r="S33" i="1"/>
  <c r="R33" i="1"/>
  <c r="AG33" i="1" s="1"/>
  <c r="AV33" i="1" s="1"/>
  <c r="BK33" i="1" s="1"/>
  <c r="BZ33" i="1" s="1"/>
  <c r="CO33" i="1" s="1"/>
  <c r="W32" i="1"/>
  <c r="V32" i="1"/>
  <c r="U32" i="1"/>
  <c r="T32" i="1"/>
  <c r="S32" i="1"/>
  <c r="R32" i="1"/>
  <c r="Q32" i="1"/>
  <c r="W31" i="1"/>
  <c r="AL31" i="1" s="1"/>
  <c r="BA31" i="1" s="1"/>
  <c r="BP31" i="1" s="1"/>
  <c r="CE31" i="1" s="1"/>
  <c r="CT31" i="1" s="1"/>
  <c r="V31" i="1"/>
  <c r="U31" i="1"/>
  <c r="T31" i="1"/>
  <c r="S31" i="1"/>
  <c r="R31" i="1"/>
  <c r="Q31" i="1"/>
  <c r="W30" i="1"/>
  <c r="V30" i="1"/>
  <c r="AK30" i="1" s="1"/>
  <c r="AZ30" i="1" s="1"/>
  <c r="BO30" i="1" s="1"/>
  <c r="CD30" i="1" s="1"/>
  <c r="CS30" i="1" s="1"/>
  <c r="U30" i="1"/>
  <c r="T30" i="1"/>
  <c r="S30" i="1"/>
  <c r="AH30" i="1" s="1"/>
  <c r="AW30" i="1" s="1"/>
  <c r="BL30" i="1" s="1"/>
  <c r="CA30" i="1" s="1"/>
  <c r="CP30" i="1" s="1"/>
  <c r="R30" i="1"/>
  <c r="Q30" i="1"/>
  <c r="W29" i="1"/>
  <c r="V29" i="1"/>
  <c r="U29" i="1"/>
  <c r="AJ29" i="1" s="1"/>
  <c r="AY29" i="1" s="1"/>
  <c r="BN29" i="1" s="1"/>
  <c r="CC29" i="1" s="1"/>
  <c r="CR29" i="1" s="1"/>
  <c r="T29" i="1"/>
  <c r="S29" i="1"/>
  <c r="R29" i="1"/>
  <c r="Q29" i="1"/>
  <c r="W28" i="1"/>
  <c r="V28" i="1"/>
  <c r="U28" i="1"/>
  <c r="T28" i="1"/>
  <c r="AI28" i="1" s="1"/>
  <c r="AX28" i="1" s="1"/>
  <c r="BM28" i="1" s="1"/>
  <c r="CB28" i="1" s="1"/>
  <c r="CQ28" i="1" s="1"/>
  <c r="S28" i="1"/>
  <c r="R28" i="1"/>
  <c r="Q28" i="1"/>
  <c r="AF28" i="1" s="1"/>
  <c r="AU28" i="1" s="1"/>
  <c r="BJ28" i="1" s="1"/>
  <c r="BY28" i="1" s="1"/>
  <c r="CN28" i="1" s="1"/>
  <c r="W27" i="1"/>
  <c r="V27" i="1"/>
  <c r="U27" i="1"/>
  <c r="T27" i="1"/>
  <c r="S27" i="1"/>
  <c r="AH27" i="1" s="1"/>
  <c r="AW27" i="1" s="1"/>
  <c r="BL27" i="1" s="1"/>
  <c r="CA27" i="1" s="1"/>
  <c r="CP27" i="1" s="1"/>
  <c r="R27" i="1"/>
  <c r="Q27" i="1"/>
  <c r="W26" i="1"/>
  <c r="V26" i="1"/>
  <c r="U26" i="1"/>
  <c r="T26" i="1"/>
  <c r="S26" i="1"/>
  <c r="R26" i="1"/>
  <c r="AG26" i="1" s="1"/>
  <c r="AV26" i="1" s="1"/>
  <c r="BK26" i="1" s="1"/>
  <c r="BZ26" i="1" s="1"/>
  <c r="CO26" i="1" s="1"/>
  <c r="Q26" i="1"/>
  <c r="W25" i="1"/>
  <c r="V25" i="1"/>
  <c r="AK25" i="1" s="1"/>
  <c r="AZ25" i="1" s="1"/>
  <c r="BO25" i="1" s="1"/>
  <c r="CD25" i="1" s="1"/>
  <c r="CS25" i="1" s="1"/>
  <c r="U25" i="1"/>
  <c r="T25" i="1"/>
  <c r="S25" i="1"/>
  <c r="R25" i="1"/>
  <c r="Q25" i="1"/>
  <c r="AF25" i="1" s="1"/>
  <c r="AU25" i="1" s="1"/>
  <c r="BJ25" i="1" s="1"/>
  <c r="BY25" i="1" s="1"/>
  <c r="CN25" i="1" s="1"/>
  <c r="AC10" i="1"/>
  <c r="AB10" i="1"/>
  <c r="AA10" i="1"/>
  <c r="AC9" i="1"/>
  <c r="AR9" i="1" s="1"/>
  <c r="BV9" i="1" s="1"/>
  <c r="CK9" i="1" s="1"/>
  <c r="CZ9" i="1" s="1"/>
  <c r="DO9" i="1" s="1"/>
  <c r="AB9" i="1"/>
  <c r="AA9" i="1"/>
  <c r="AP9" i="1" s="1"/>
  <c r="BT9" i="1" s="1"/>
  <c r="CI9" i="1" s="1"/>
  <c r="CX9" i="1" s="1"/>
  <c r="DM9" i="1" s="1"/>
  <c r="AC8" i="1"/>
  <c r="AR8" i="1" s="1"/>
  <c r="BV8" i="1" s="1"/>
  <c r="CK8" i="1" s="1"/>
  <c r="CZ8" i="1" s="1"/>
  <c r="DO8" i="1" s="1"/>
  <c r="AB8" i="1"/>
  <c r="AQ8" i="1" s="1"/>
  <c r="BU8" i="1" s="1"/>
  <c r="CJ8" i="1" s="1"/>
  <c r="CY8" i="1" s="1"/>
  <c r="DN8" i="1" s="1"/>
  <c r="AA8" i="1"/>
  <c r="AC7" i="1"/>
  <c r="AB7" i="1"/>
  <c r="AA7" i="1"/>
  <c r="AP7" i="1" s="1"/>
  <c r="BT7" i="1" s="1"/>
  <c r="CI7" i="1" s="1"/>
  <c r="CX7" i="1" s="1"/>
  <c r="DM7" i="1" s="1"/>
  <c r="AC6" i="1"/>
  <c r="AB6" i="1"/>
  <c r="AQ6" i="1" s="1"/>
  <c r="BU6" i="1" s="1"/>
  <c r="CJ6" i="1" s="1"/>
  <c r="CY6" i="1" s="1"/>
  <c r="DN6" i="1" s="1"/>
  <c r="AA6" i="1"/>
  <c r="AP6" i="1" s="1"/>
  <c r="BT6" i="1" s="1"/>
  <c r="CI6" i="1" s="1"/>
  <c r="CX6" i="1" s="1"/>
  <c r="DM6" i="1" s="1"/>
  <c r="R14" i="1"/>
  <c r="AG14" i="1" s="1"/>
  <c r="AV14" i="1" s="1"/>
  <c r="BK14" i="1" s="1"/>
  <c r="BZ14" i="1" s="1"/>
  <c r="CO14" i="1" s="1"/>
  <c r="S14" i="1"/>
  <c r="AH14" i="1" s="1"/>
  <c r="AW14" i="1" s="1"/>
  <c r="BL14" i="1" s="1"/>
  <c r="CA14" i="1" s="1"/>
  <c r="CP14" i="1" s="1"/>
  <c r="T14" i="1"/>
  <c r="AI14" i="1" s="1"/>
  <c r="AX14" i="1" s="1"/>
  <c r="BM14" i="1" s="1"/>
  <c r="CB14" i="1" s="1"/>
  <c r="CQ14" i="1" s="1"/>
  <c r="U14" i="1"/>
  <c r="AJ14" i="1" s="1"/>
  <c r="AY14" i="1" s="1"/>
  <c r="BN14" i="1" s="1"/>
  <c r="CC14" i="1" s="1"/>
  <c r="CR14" i="1" s="1"/>
  <c r="V14" i="1"/>
  <c r="AK14" i="1" s="1"/>
  <c r="AZ14" i="1" s="1"/>
  <c r="BO14" i="1" s="1"/>
  <c r="CD14" i="1" s="1"/>
  <c r="CS14" i="1" s="1"/>
  <c r="W14" i="1"/>
  <c r="AL14" i="1" s="1"/>
  <c r="BA14" i="1" s="1"/>
  <c r="BP14" i="1" s="1"/>
  <c r="CE14" i="1" s="1"/>
  <c r="CT14" i="1" s="1"/>
  <c r="R15" i="1"/>
  <c r="AG15" i="1" s="1"/>
  <c r="AV15" i="1" s="1"/>
  <c r="BK15" i="1" s="1"/>
  <c r="BZ15" i="1" s="1"/>
  <c r="CO15" i="1" s="1"/>
  <c r="S15" i="1"/>
  <c r="AH15" i="1" s="1"/>
  <c r="AW15" i="1" s="1"/>
  <c r="BL15" i="1" s="1"/>
  <c r="CA15" i="1" s="1"/>
  <c r="CP15" i="1" s="1"/>
  <c r="T15" i="1"/>
  <c r="AI15" i="1" s="1"/>
  <c r="AX15" i="1" s="1"/>
  <c r="BM15" i="1" s="1"/>
  <c r="CB15" i="1" s="1"/>
  <c r="CQ15" i="1" s="1"/>
  <c r="U15" i="1"/>
  <c r="AJ15" i="1" s="1"/>
  <c r="AY15" i="1" s="1"/>
  <c r="BN15" i="1" s="1"/>
  <c r="CC15" i="1" s="1"/>
  <c r="CR15" i="1" s="1"/>
  <c r="V15" i="1"/>
  <c r="AK15" i="1" s="1"/>
  <c r="AZ15" i="1" s="1"/>
  <c r="BO15" i="1" s="1"/>
  <c r="CD15" i="1" s="1"/>
  <c r="CS15" i="1" s="1"/>
  <c r="W15" i="1"/>
  <c r="AL15" i="1" s="1"/>
  <c r="BA15" i="1" s="1"/>
  <c r="BP15" i="1" s="1"/>
  <c r="CE15" i="1" s="1"/>
  <c r="CT15" i="1" s="1"/>
  <c r="R16" i="1"/>
  <c r="AG16" i="1" s="1"/>
  <c r="AV16" i="1" s="1"/>
  <c r="BK16" i="1" s="1"/>
  <c r="BZ16" i="1" s="1"/>
  <c r="CO16" i="1" s="1"/>
  <c r="S16" i="1"/>
  <c r="AH16" i="1" s="1"/>
  <c r="AW16" i="1" s="1"/>
  <c r="BL16" i="1" s="1"/>
  <c r="CA16" i="1" s="1"/>
  <c r="CP16" i="1" s="1"/>
  <c r="T16" i="1"/>
  <c r="AI16" i="1" s="1"/>
  <c r="AX16" i="1" s="1"/>
  <c r="BM16" i="1" s="1"/>
  <c r="CB16" i="1" s="1"/>
  <c r="CQ16" i="1" s="1"/>
  <c r="U16" i="1"/>
  <c r="AJ16" i="1" s="1"/>
  <c r="AY16" i="1" s="1"/>
  <c r="BN16" i="1" s="1"/>
  <c r="CC16" i="1" s="1"/>
  <c r="CR16" i="1" s="1"/>
  <c r="V16" i="1"/>
  <c r="AK16" i="1" s="1"/>
  <c r="AZ16" i="1" s="1"/>
  <c r="BO16" i="1" s="1"/>
  <c r="CD16" i="1" s="1"/>
  <c r="CS16" i="1" s="1"/>
  <c r="W16" i="1"/>
  <c r="AL16" i="1" s="1"/>
  <c r="BA16" i="1" s="1"/>
  <c r="BP16" i="1" s="1"/>
  <c r="CE16" i="1" s="1"/>
  <c r="CT16" i="1" s="1"/>
  <c r="R17" i="1"/>
  <c r="AG17" i="1" s="1"/>
  <c r="AV17" i="1" s="1"/>
  <c r="BK17" i="1" s="1"/>
  <c r="BZ17" i="1" s="1"/>
  <c r="CO17" i="1" s="1"/>
  <c r="S17" i="1"/>
  <c r="AH17" i="1" s="1"/>
  <c r="AW17" i="1" s="1"/>
  <c r="BL17" i="1" s="1"/>
  <c r="CA17" i="1" s="1"/>
  <c r="CP17" i="1" s="1"/>
  <c r="T17" i="1"/>
  <c r="AI17" i="1" s="1"/>
  <c r="AX17" i="1" s="1"/>
  <c r="BM17" i="1" s="1"/>
  <c r="CB17" i="1" s="1"/>
  <c r="CQ17" i="1" s="1"/>
  <c r="U17" i="1"/>
  <c r="AJ17" i="1" s="1"/>
  <c r="AY17" i="1" s="1"/>
  <c r="BN17" i="1" s="1"/>
  <c r="CC17" i="1" s="1"/>
  <c r="CR17" i="1" s="1"/>
  <c r="V17" i="1"/>
  <c r="AK17" i="1" s="1"/>
  <c r="AZ17" i="1" s="1"/>
  <c r="BO17" i="1" s="1"/>
  <c r="CD17" i="1" s="1"/>
  <c r="CS17" i="1" s="1"/>
  <c r="W17" i="1"/>
  <c r="AL17" i="1" s="1"/>
  <c r="BA17" i="1" s="1"/>
  <c r="BP17" i="1" s="1"/>
  <c r="CE17" i="1" s="1"/>
  <c r="CT17" i="1" s="1"/>
  <c r="Q7" i="1"/>
  <c r="AF7" i="1" s="1"/>
  <c r="AU7" i="1" s="1"/>
  <c r="BJ7" i="1" s="1"/>
  <c r="BY7" i="1" s="1"/>
  <c r="CN7" i="1" s="1"/>
  <c r="R7" i="1"/>
  <c r="AG7" i="1" s="1"/>
  <c r="AV7" i="1" s="1"/>
  <c r="BK7" i="1" s="1"/>
  <c r="BZ7" i="1" s="1"/>
  <c r="CO7" i="1" s="1"/>
  <c r="S7" i="1"/>
  <c r="AH7" i="1" s="1"/>
  <c r="AW7" i="1" s="1"/>
  <c r="BL7" i="1" s="1"/>
  <c r="CA7" i="1" s="1"/>
  <c r="CP7" i="1" s="1"/>
  <c r="T7" i="1"/>
  <c r="AI7" i="1" s="1"/>
  <c r="AX7" i="1" s="1"/>
  <c r="BM7" i="1" s="1"/>
  <c r="CB7" i="1" s="1"/>
  <c r="CQ7" i="1" s="1"/>
  <c r="U7" i="1"/>
  <c r="AJ7" i="1" s="1"/>
  <c r="AY7" i="1" s="1"/>
  <c r="BN7" i="1" s="1"/>
  <c r="CC7" i="1" s="1"/>
  <c r="CR7" i="1" s="1"/>
  <c r="V7" i="1"/>
  <c r="AK7" i="1" s="1"/>
  <c r="AZ7" i="1" s="1"/>
  <c r="BO7" i="1" s="1"/>
  <c r="CD7" i="1" s="1"/>
  <c r="CS7" i="1" s="1"/>
  <c r="W7" i="1"/>
  <c r="AL7" i="1" s="1"/>
  <c r="BA7" i="1" s="1"/>
  <c r="BP7" i="1" s="1"/>
  <c r="CE7" i="1" s="1"/>
  <c r="CT7" i="1" s="1"/>
  <c r="Q8" i="1"/>
  <c r="AF8" i="1" s="1"/>
  <c r="AU8" i="1" s="1"/>
  <c r="BJ8" i="1" s="1"/>
  <c r="BY8" i="1" s="1"/>
  <c r="CN8" i="1" s="1"/>
  <c r="R8" i="1"/>
  <c r="AG8" i="1" s="1"/>
  <c r="AV8" i="1" s="1"/>
  <c r="BK8" i="1" s="1"/>
  <c r="BZ8" i="1" s="1"/>
  <c r="CO8" i="1" s="1"/>
  <c r="S8" i="1"/>
  <c r="AH8" i="1" s="1"/>
  <c r="AW8" i="1" s="1"/>
  <c r="BL8" i="1" s="1"/>
  <c r="CA8" i="1" s="1"/>
  <c r="CP8" i="1" s="1"/>
  <c r="T8" i="1"/>
  <c r="AI8" i="1" s="1"/>
  <c r="AX8" i="1" s="1"/>
  <c r="BM8" i="1" s="1"/>
  <c r="CB8" i="1" s="1"/>
  <c r="CQ8" i="1" s="1"/>
  <c r="U8" i="1"/>
  <c r="AJ8" i="1" s="1"/>
  <c r="AY8" i="1" s="1"/>
  <c r="BN8" i="1" s="1"/>
  <c r="CC8" i="1" s="1"/>
  <c r="CR8" i="1" s="1"/>
  <c r="V8" i="1"/>
  <c r="AK8" i="1" s="1"/>
  <c r="AZ8" i="1" s="1"/>
  <c r="BO8" i="1" s="1"/>
  <c r="CD8" i="1" s="1"/>
  <c r="CS8" i="1" s="1"/>
  <c r="W8" i="1"/>
  <c r="AL8" i="1" s="1"/>
  <c r="BA8" i="1" s="1"/>
  <c r="BP8" i="1" s="1"/>
  <c r="CE8" i="1" s="1"/>
  <c r="CT8" i="1" s="1"/>
  <c r="Q9" i="1"/>
  <c r="AF9" i="1" s="1"/>
  <c r="AU9" i="1" s="1"/>
  <c r="BJ9" i="1" s="1"/>
  <c r="BY9" i="1" s="1"/>
  <c r="CN9" i="1" s="1"/>
  <c r="R9" i="1"/>
  <c r="AG9" i="1" s="1"/>
  <c r="AV9" i="1" s="1"/>
  <c r="BK9" i="1" s="1"/>
  <c r="BZ9" i="1" s="1"/>
  <c r="CO9" i="1" s="1"/>
  <c r="S9" i="1"/>
  <c r="AH9" i="1" s="1"/>
  <c r="AW9" i="1" s="1"/>
  <c r="BL9" i="1" s="1"/>
  <c r="CA9" i="1" s="1"/>
  <c r="CP9" i="1" s="1"/>
  <c r="T9" i="1"/>
  <c r="AI9" i="1" s="1"/>
  <c r="AX9" i="1" s="1"/>
  <c r="BM9" i="1" s="1"/>
  <c r="CB9" i="1" s="1"/>
  <c r="CQ9" i="1" s="1"/>
  <c r="U9" i="1"/>
  <c r="AJ9" i="1" s="1"/>
  <c r="AY9" i="1" s="1"/>
  <c r="BN9" i="1" s="1"/>
  <c r="CC9" i="1" s="1"/>
  <c r="CR9" i="1" s="1"/>
  <c r="V9" i="1"/>
  <c r="AK9" i="1" s="1"/>
  <c r="AZ9" i="1" s="1"/>
  <c r="BO9" i="1" s="1"/>
  <c r="CD9" i="1" s="1"/>
  <c r="CS9" i="1" s="1"/>
  <c r="W9" i="1"/>
  <c r="AL9" i="1" s="1"/>
  <c r="BA9" i="1" s="1"/>
  <c r="BP9" i="1" s="1"/>
  <c r="CE9" i="1" s="1"/>
  <c r="CT9" i="1" s="1"/>
  <c r="Q10" i="1"/>
  <c r="AF10" i="1" s="1"/>
  <c r="AU10" i="1" s="1"/>
  <c r="BJ10" i="1" s="1"/>
  <c r="BY10" i="1" s="1"/>
  <c r="CN10" i="1" s="1"/>
  <c r="R10" i="1"/>
  <c r="AG10" i="1" s="1"/>
  <c r="AV10" i="1" s="1"/>
  <c r="BK10" i="1" s="1"/>
  <c r="BZ10" i="1" s="1"/>
  <c r="CO10" i="1" s="1"/>
  <c r="S10" i="1"/>
  <c r="AH10" i="1" s="1"/>
  <c r="AW10" i="1" s="1"/>
  <c r="BL10" i="1" s="1"/>
  <c r="CA10" i="1" s="1"/>
  <c r="CP10" i="1" s="1"/>
  <c r="T10" i="1"/>
  <c r="AI10" i="1" s="1"/>
  <c r="AX10" i="1" s="1"/>
  <c r="BM10" i="1" s="1"/>
  <c r="CB10" i="1" s="1"/>
  <c r="CQ10" i="1" s="1"/>
  <c r="U10" i="1"/>
  <c r="AJ10" i="1" s="1"/>
  <c r="AY10" i="1" s="1"/>
  <c r="BN10" i="1" s="1"/>
  <c r="CC10" i="1" s="1"/>
  <c r="CR10" i="1" s="1"/>
  <c r="V10" i="1"/>
  <c r="AK10" i="1" s="1"/>
  <c r="AZ10" i="1" s="1"/>
  <c r="BO10" i="1" s="1"/>
  <c r="CD10" i="1" s="1"/>
  <c r="CS10" i="1" s="1"/>
  <c r="W10" i="1"/>
  <c r="AL10" i="1" s="1"/>
  <c r="BA10" i="1" s="1"/>
  <c r="BP10" i="1" s="1"/>
  <c r="CE10" i="1" s="1"/>
  <c r="CT10" i="1" s="1"/>
  <c r="Q11" i="1"/>
  <c r="AF11" i="1" s="1"/>
  <c r="AU11" i="1" s="1"/>
  <c r="BJ11" i="1" s="1"/>
  <c r="BY11" i="1" s="1"/>
  <c r="CN11" i="1" s="1"/>
  <c r="R11" i="1"/>
  <c r="AG11" i="1" s="1"/>
  <c r="AV11" i="1" s="1"/>
  <c r="BK11" i="1" s="1"/>
  <c r="BZ11" i="1" s="1"/>
  <c r="CO11" i="1" s="1"/>
  <c r="S11" i="1"/>
  <c r="AH11" i="1" s="1"/>
  <c r="AW11" i="1" s="1"/>
  <c r="BL11" i="1" s="1"/>
  <c r="CA11" i="1" s="1"/>
  <c r="CP11" i="1" s="1"/>
  <c r="T11" i="1"/>
  <c r="AI11" i="1" s="1"/>
  <c r="AX11" i="1" s="1"/>
  <c r="BM11" i="1" s="1"/>
  <c r="CB11" i="1" s="1"/>
  <c r="CQ11" i="1" s="1"/>
  <c r="U11" i="1"/>
  <c r="AJ11" i="1" s="1"/>
  <c r="AY11" i="1" s="1"/>
  <c r="BN11" i="1" s="1"/>
  <c r="CC11" i="1" s="1"/>
  <c r="CR11" i="1" s="1"/>
  <c r="V11" i="1"/>
  <c r="AK11" i="1" s="1"/>
  <c r="AZ11" i="1" s="1"/>
  <c r="BO11" i="1" s="1"/>
  <c r="CD11" i="1" s="1"/>
  <c r="CS11" i="1" s="1"/>
  <c r="W11" i="1"/>
  <c r="AL11" i="1" s="1"/>
  <c r="BA11" i="1" s="1"/>
  <c r="BP11" i="1" s="1"/>
  <c r="CE11" i="1" s="1"/>
  <c r="CT11" i="1" s="1"/>
  <c r="Q12" i="1"/>
  <c r="AF12" i="1" s="1"/>
  <c r="AU12" i="1" s="1"/>
  <c r="BJ12" i="1" s="1"/>
  <c r="BY12" i="1" s="1"/>
  <c r="CN12" i="1" s="1"/>
  <c r="R12" i="1"/>
  <c r="AG12" i="1" s="1"/>
  <c r="AV12" i="1" s="1"/>
  <c r="BK12" i="1" s="1"/>
  <c r="BZ12" i="1" s="1"/>
  <c r="CO12" i="1" s="1"/>
  <c r="S12" i="1"/>
  <c r="AH12" i="1" s="1"/>
  <c r="AW12" i="1" s="1"/>
  <c r="BL12" i="1" s="1"/>
  <c r="CA12" i="1" s="1"/>
  <c r="CP12" i="1" s="1"/>
  <c r="T12" i="1"/>
  <c r="AI12" i="1" s="1"/>
  <c r="AX12" i="1" s="1"/>
  <c r="BM12" i="1" s="1"/>
  <c r="CB12" i="1" s="1"/>
  <c r="CQ12" i="1" s="1"/>
  <c r="U12" i="1"/>
  <c r="AJ12" i="1" s="1"/>
  <c r="AY12" i="1" s="1"/>
  <c r="BN12" i="1" s="1"/>
  <c r="CC12" i="1" s="1"/>
  <c r="CR12" i="1" s="1"/>
  <c r="V12" i="1"/>
  <c r="AK12" i="1" s="1"/>
  <c r="AZ12" i="1" s="1"/>
  <c r="BO12" i="1" s="1"/>
  <c r="CD12" i="1" s="1"/>
  <c r="CS12" i="1" s="1"/>
  <c r="W12" i="1"/>
  <c r="AL12" i="1" s="1"/>
  <c r="BA12" i="1" s="1"/>
  <c r="BP12" i="1" s="1"/>
  <c r="CE12" i="1" s="1"/>
  <c r="CT12" i="1" s="1"/>
  <c r="Q13" i="1"/>
  <c r="AF13" i="1" s="1"/>
  <c r="AU13" i="1" s="1"/>
  <c r="BJ13" i="1" s="1"/>
  <c r="BY13" i="1" s="1"/>
  <c r="CN13" i="1" s="1"/>
  <c r="R13" i="1"/>
  <c r="AG13" i="1" s="1"/>
  <c r="AV13" i="1" s="1"/>
  <c r="BK13" i="1" s="1"/>
  <c r="BZ13" i="1" s="1"/>
  <c r="CO13" i="1" s="1"/>
  <c r="S13" i="1"/>
  <c r="AH13" i="1" s="1"/>
  <c r="AW13" i="1" s="1"/>
  <c r="BL13" i="1" s="1"/>
  <c r="CA13" i="1" s="1"/>
  <c r="CP13" i="1" s="1"/>
  <c r="T13" i="1"/>
  <c r="AI13" i="1" s="1"/>
  <c r="AX13" i="1" s="1"/>
  <c r="BM13" i="1" s="1"/>
  <c r="CB13" i="1" s="1"/>
  <c r="CQ13" i="1" s="1"/>
  <c r="U13" i="1"/>
  <c r="AJ13" i="1" s="1"/>
  <c r="AY13" i="1" s="1"/>
  <c r="BN13" i="1" s="1"/>
  <c r="CC13" i="1" s="1"/>
  <c r="CR13" i="1" s="1"/>
  <c r="V13" i="1"/>
  <c r="AK13" i="1" s="1"/>
  <c r="AZ13" i="1" s="1"/>
  <c r="BO13" i="1" s="1"/>
  <c r="CD13" i="1" s="1"/>
  <c r="CS13" i="1" s="1"/>
  <c r="W13" i="1"/>
  <c r="AL13" i="1" s="1"/>
  <c r="BA13" i="1" s="1"/>
  <c r="BP13" i="1" s="1"/>
  <c r="CE13" i="1" s="1"/>
  <c r="CT13" i="1" s="1"/>
  <c r="W6" i="1"/>
  <c r="AL6" i="1" s="1"/>
  <c r="BA6" i="1" s="1"/>
  <c r="BP6" i="1" s="1"/>
  <c r="CE6" i="1" s="1"/>
  <c r="CT6" i="1" s="1"/>
  <c r="V6" i="1"/>
  <c r="AK6" i="1" s="1"/>
  <c r="AZ6" i="1" s="1"/>
  <c r="BO6" i="1" s="1"/>
  <c r="CD6" i="1" s="1"/>
  <c r="CS6" i="1" s="1"/>
  <c r="U6" i="1"/>
  <c r="AJ6" i="1" s="1"/>
  <c r="AY6" i="1" s="1"/>
  <c r="BN6" i="1" s="1"/>
  <c r="CC6" i="1" s="1"/>
  <c r="CR6" i="1" s="1"/>
  <c r="T6" i="1"/>
  <c r="AI6" i="1" s="1"/>
  <c r="AX6" i="1" s="1"/>
  <c r="BM6" i="1" s="1"/>
  <c r="CB6" i="1" s="1"/>
  <c r="CQ6" i="1" s="1"/>
  <c r="S6" i="1"/>
  <c r="AH6" i="1" s="1"/>
  <c r="AW6" i="1" s="1"/>
  <c r="BL6" i="1" s="1"/>
  <c r="CA6" i="1" s="1"/>
  <c r="CP6" i="1" s="1"/>
  <c r="R6" i="1"/>
  <c r="AG6" i="1" s="1"/>
  <c r="AV6" i="1" s="1"/>
  <c r="BK6" i="1" s="1"/>
  <c r="BZ6" i="1" s="1"/>
  <c r="CO6" i="1" s="1"/>
  <c r="Q6" i="1"/>
  <c r="AF6" i="1" s="1"/>
  <c r="AU6" i="1" s="1"/>
  <c r="BJ6" i="1" s="1"/>
  <c r="BY6" i="1" s="1"/>
  <c r="CN6" i="1" s="1"/>
  <c r="Z46" i="2" l="1"/>
  <c r="Z45" i="2" s="1"/>
  <c r="Z44" i="2" s="1"/>
  <c r="Z43" i="2" s="1"/>
  <c r="Z42" i="2" s="1"/>
  <c r="Z41" i="2" s="1"/>
  <c r="Z40" i="2" s="1"/>
  <c r="Z39" i="2" s="1"/>
  <c r="Z38" i="2" s="1"/>
  <c r="Z37" i="2" s="1"/>
  <c r="Z36" i="2" s="1"/>
  <c r="Z35" i="2" s="1"/>
  <c r="Z34" i="2" s="1"/>
  <c r="Z33" i="2" s="1"/>
  <c r="Z32" i="2" s="1"/>
  <c r="Z31" i="2" s="1"/>
  <c r="Z30" i="2" s="1"/>
  <c r="Z29" i="2" s="1"/>
  <c r="Z28" i="2" s="1"/>
  <c r="Z27" i="2" s="1"/>
  <c r="Z26" i="2" s="1"/>
  <c r="Z25" i="2" s="1"/>
  <c r="Z24" i="2" s="1"/>
  <c r="Z23" i="2" s="1"/>
  <c r="Z22" i="2" s="1"/>
  <c r="Z21" i="2" s="1"/>
  <c r="Z20" i="2" s="1"/>
  <c r="Z19" i="2" s="1"/>
  <c r="Z18" i="2" s="1"/>
  <c r="Z17" i="2" s="1"/>
  <c r="Z16" i="2" s="1"/>
  <c r="Z15" i="2" s="1"/>
  <c r="Z14" i="2" s="1"/>
  <c r="Z13" i="2" s="1"/>
  <c r="Z12" i="2" s="1"/>
  <c r="Z11" i="2" s="1"/>
  <c r="Z10" i="2" s="1"/>
  <c r="D48" i="2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7" i="2" s="1"/>
  <c r="D68" i="2" s="1"/>
  <c r="D69" i="2" s="1"/>
  <c r="D70" i="2" s="1"/>
  <c r="D71" i="2" s="1"/>
  <c r="D72" i="2" s="1"/>
  <c r="D73" i="2" s="1"/>
  <c r="D74" i="2" s="1"/>
  <c r="D75" i="2" s="1"/>
  <c r="D76" i="2" s="1"/>
  <c r="D77" i="2" s="1"/>
  <c r="D78" i="2" s="1"/>
  <c r="D79" i="2" s="1"/>
  <c r="D80" i="2" s="1"/>
  <c r="D81" i="2" s="1"/>
  <c r="D82" i="2" s="1"/>
  <c r="D83" i="2" s="1"/>
  <c r="T51" i="2"/>
  <c r="T52" i="2" s="1"/>
  <c r="T53" i="2" s="1"/>
  <c r="T54" i="2" s="1"/>
  <c r="T55" i="2" s="1"/>
  <c r="F29" i="4"/>
  <c r="E29" i="4"/>
  <c r="H23" i="4"/>
  <c r="B34" i="4" s="1"/>
  <c r="Z9" i="2"/>
  <c r="Z8" i="2" s="1"/>
  <c r="T7" i="2"/>
  <c r="T6" i="2" s="1"/>
  <c r="T5" i="2" s="1"/>
  <c r="T4" i="2" s="1"/>
  <c r="E10" i="4"/>
  <c r="J44" i="2"/>
  <c r="J43" i="2" s="1"/>
  <c r="J42" i="2" s="1"/>
  <c r="J41" i="2" s="1"/>
  <c r="J40" i="2" s="1"/>
  <c r="J39" i="2" s="1"/>
  <c r="J38" i="2" s="1"/>
  <c r="J37" i="2" s="1"/>
  <c r="J36" i="2" s="1"/>
  <c r="J35" i="2" s="1"/>
  <c r="J34" i="2" s="1"/>
  <c r="J33" i="2" s="1"/>
  <c r="J32" i="2" s="1"/>
  <c r="J31" i="2" s="1"/>
  <c r="J30" i="2" s="1"/>
  <c r="J29" i="2" s="1"/>
  <c r="J28" i="2" s="1"/>
  <c r="J27" i="2" s="1"/>
  <c r="J26" i="2" s="1"/>
  <c r="J25" i="2" s="1"/>
  <c r="J24" i="2" s="1"/>
  <c r="J23" i="2" s="1"/>
  <c r="J22" i="2" s="1"/>
  <c r="J21" i="2" s="1"/>
  <c r="J20" i="2" s="1"/>
  <c r="J19" i="2" s="1"/>
  <c r="J18" i="2" s="1"/>
  <c r="J17" i="2" s="1"/>
  <c r="J16" i="2" s="1"/>
  <c r="J15" i="2" s="1"/>
  <c r="J14" i="2" s="1"/>
  <c r="J13" i="2" s="1"/>
  <c r="J12" i="2" s="1"/>
  <c r="J11" i="2" s="1"/>
  <c r="J10" i="2" s="1"/>
  <c r="J9" i="2" s="1"/>
  <c r="J8" i="2" s="1"/>
  <c r="J7" i="2" s="1"/>
  <c r="J6" i="2" s="1"/>
  <c r="J5" i="2" s="1"/>
  <c r="J4" i="2" s="1"/>
  <c r="J48" i="2"/>
  <c r="J49" i="2" s="1"/>
  <c r="J50" i="2" s="1"/>
  <c r="J51" i="2" s="1"/>
  <c r="J52" i="2" s="1"/>
  <c r="J53" i="2" s="1"/>
  <c r="J54" i="2" s="1"/>
  <c r="J55" i="2" s="1"/>
  <c r="J56" i="2" s="1"/>
  <c r="J57" i="2" s="1"/>
  <c r="J58" i="2" s="1"/>
  <c r="J59" i="2" s="1"/>
  <c r="J60" i="2" s="1"/>
  <c r="J61" i="2" s="1"/>
  <c r="J62" i="2" s="1"/>
  <c r="J63" i="2" s="1"/>
  <c r="J64" i="2" s="1"/>
  <c r="J65" i="2" s="1"/>
  <c r="J66" i="2" s="1"/>
  <c r="J67" i="2" s="1"/>
  <c r="J68" i="2" s="1"/>
  <c r="J69" i="2" s="1"/>
  <c r="J70" i="2" s="1"/>
  <c r="J71" i="2" s="1"/>
  <c r="J72" i="2" s="1"/>
  <c r="J73" i="2" s="1"/>
  <c r="J74" i="2" s="1"/>
  <c r="J75" i="2" s="1"/>
  <c r="J76" i="2" s="1"/>
  <c r="J77" i="2" s="1"/>
  <c r="J78" i="2" s="1"/>
  <c r="J79" i="2" s="1"/>
  <c r="J80" i="2" s="1"/>
  <c r="J81" i="2" s="1"/>
  <c r="J82" i="2" s="1"/>
  <c r="J83" i="2" s="1"/>
  <c r="Z51" i="2"/>
  <c r="Z52" i="2" s="1"/>
  <c r="Z53" i="2" s="1"/>
  <c r="Z54" i="2" s="1"/>
  <c r="Z55" i="2" s="1"/>
  <c r="Z56" i="2" s="1"/>
  <c r="Z57" i="2" s="1"/>
  <c r="Z58" i="2" s="1"/>
  <c r="Z59" i="2" s="1"/>
  <c r="Z60" i="2" s="1"/>
  <c r="Z61" i="2" s="1"/>
  <c r="Z62" i="2" s="1"/>
  <c r="Z63" i="2" s="1"/>
  <c r="Z64" i="2" s="1"/>
  <c r="Z65" i="2" s="1"/>
  <c r="Z66" i="2" s="1"/>
  <c r="Z67" i="2" s="1"/>
  <c r="Z68" i="2" s="1"/>
  <c r="Z69" i="2" s="1"/>
  <c r="Z70" i="2" s="1"/>
  <c r="Z71" i="2" s="1"/>
  <c r="Z72" i="2" s="1"/>
  <c r="Z73" i="2" s="1"/>
  <c r="Z74" i="2" s="1"/>
  <c r="Z75" i="2" s="1"/>
  <c r="Z76" i="2" s="1"/>
  <c r="Z77" i="2" s="1"/>
  <c r="Z78" i="2" s="1"/>
  <c r="Z79" i="2" s="1"/>
  <c r="Z80" i="2" s="1"/>
  <c r="Z81" i="2" s="1"/>
  <c r="Z82" i="2" s="1"/>
  <c r="Z83" i="2" s="1"/>
  <c r="Z84" i="2" s="1"/>
  <c r="Z85" i="2" s="1"/>
  <c r="Z86" i="2" s="1"/>
  <c r="Z87" i="2" s="1"/>
  <c r="Z88" i="2" s="1"/>
  <c r="Z89" i="2" s="1"/>
  <c r="H24" i="4"/>
  <c r="H7" i="4"/>
  <c r="B16" i="4" s="1"/>
  <c r="H1" i="4"/>
  <c r="B9" i="4" s="1"/>
  <c r="D9" i="4" s="1"/>
  <c r="H5" i="4"/>
  <c r="H20" i="4"/>
  <c r="B30" i="4" s="1"/>
  <c r="H19" i="4"/>
  <c r="B29" i="4" s="1"/>
  <c r="H18" i="4"/>
  <c r="B28" i="4" s="1"/>
  <c r="H22" i="4"/>
  <c r="H21" i="4"/>
  <c r="B31" i="4" s="1"/>
  <c r="BU25" i="1"/>
  <c r="CJ25" i="1" s="1"/>
  <c r="CY25" i="1" s="1"/>
  <c r="DN25" i="1" s="1"/>
  <c r="AL26" i="1"/>
  <c r="BA26" i="1" s="1"/>
  <c r="BP26" i="1" s="1"/>
  <c r="CE26" i="1" s="1"/>
  <c r="CT26" i="1" s="1"/>
  <c r="AG29" i="1"/>
  <c r="AV29" i="1" s="1"/>
  <c r="BK29" i="1" s="1"/>
  <c r="BZ29" i="1" s="1"/>
  <c r="CO29" i="1" s="1"/>
  <c r="AI31" i="1"/>
  <c r="AX31" i="1" s="1"/>
  <c r="BM31" i="1" s="1"/>
  <c r="CB31" i="1" s="1"/>
  <c r="CQ31" i="1" s="1"/>
  <c r="AJ32" i="1"/>
  <c r="AY32" i="1" s="1"/>
  <c r="BN32" i="1" s="1"/>
  <c r="CC32" i="1" s="1"/>
  <c r="CR32" i="1" s="1"/>
  <c r="AL33" i="1"/>
  <c r="BA33" i="1" s="1"/>
  <c r="BP33" i="1" s="1"/>
  <c r="CE33" i="1" s="1"/>
  <c r="CT33" i="1" s="1"/>
  <c r="AH35" i="1"/>
  <c r="AW35" i="1" s="1"/>
  <c r="BL35" i="1" s="1"/>
  <c r="CA35" i="1" s="1"/>
  <c r="CP35" i="1" s="1"/>
  <c r="AJ36" i="1"/>
  <c r="AY36" i="1" s="1"/>
  <c r="BN36" i="1" s="1"/>
  <c r="CC36" i="1" s="1"/>
  <c r="CR36" i="1" s="1"/>
  <c r="AP10" i="1"/>
  <c r="BT10" i="1" s="1"/>
  <c r="AJ25" i="1"/>
  <c r="AY25" i="1" s="1"/>
  <c r="BN25" i="1" s="1"/>
  <c r="CC25" i="1" s="1"/>
  <c r="CR25" i="1" s="1"/>
  <c r="AK26" i="1"/>
  <c r="AZ26" i="1" s="1"/>
  <c r="BO26" i="1" s="1"/>
  <c r="CD26" i="1" s="1"/>
  <c r="CS26" i="1" s="1"/>
  <c r="AL27" i="1"/>
  <c r="BA27" i="1" s="1"/>
  <c r="BP27" i="1" s="1"/>
  <c r="CE27" i="1" s="1"/>
  <c r="CT27" i="1" s="1"/>
  <c r="AF29" i="1"/>
  <c r="AU29" i="1" s="1"/>
  <c r="BJ29" i="1" s="1"/>
  <c r="BY29" i="1" s="1"/>
  <c r="CN29" i="1" s="1"/>
  <c r="AG30" i="1"/>
  <c r="AV30" i="1" s="1"/>
  <c r="BK30" i="1" s="1"/>
  <c r="BZ30" i="1" s="1"/>
  <c r="CO30" i="1" s="1"/>
  <c r="AH31" i="1"/>
  <c r="AW31" i="1" s="1"/>
  <c r="BL31" i="1" s="1"/>
  <c r="CA31" i="1" s="1"/>
  <c r="CP31" i="1" s="1"/>
  <c r="AI32" i="1"/>
  <c r="AX32" i="1" s="1"/>
  <c r="BM32" i="1" s="1"/>
  <c r="CB32" i="1" s="1"/>
  <c r="CQ32" i="1" s="1"/>
  <c r="AK33" i="1"/>
  <c r="AZ33" i="1" s="1"/>
  <c r="BO33" i="1" s="1"/>
  <c r="CD33" i="1" s="1"/>
  <c r="CS33" i="1" s="1"/>
  <c r="AG35" i="1"/>
  <c r="AV35" i="1" s="1"/>
  <c r="BK35" i="1" s="1"/>
  <c r="BZ35" i="1" s="1"/>
  <c r="CO35" i="1" s="1"/>
  <c r="AI36" i="1"/>
  <c r="AX36" i="1" s="1"/>
  <c r="BM36" i="1" s="1"/>
  <c r="CB36" i="1" s="1"/>
  <c r="CQ36" i="1" s="1"/>
  <c r="AG25" i="1"/>
  <c r="AV25" i="1" s="1"/>
  <c r="BK25" i="1" s="1"/>
  <c r="BZ25" i="1" s="1"/>
  <c r="CO25" i="1" s="1"/>
  <c r="AH26" i="1"/>
  <c r="AW26" i="1" s="1"/>
  <c r="BL26" i="1" s="1"/>
  <c r="CA26" i="1" s="1"/>
  <c r="CP26" i="1" s="1"/>
  <c r="AI27" i="1"/>
  <c r="AX27" i="1" s="1"/>
  <c r="BM27" i="1" s="1"/>
  <c r="CB27" i="1" s="1"/>
  <c r="CQ27" i="1" s="1"/>
  <c r="AJ28" i="1"/>
  <c r="AY28" i="1" s="1"/>
  <c r="BN28" i="1" s="1"/>
  <c r="CC28" i="1" s="1"/>
  <c r="CR28" i="1" s="1"/>
  <c r="AK29" i="1"/>
  <c r="AZ29" i="1" s="1"/>
  <c r="BO29" i="1" s="1"/>
  <c r="CD29" i="1" s="1"/>
  <c r="CS29" i="1" s="1"/>
  <c r="AL30" i="1"/>
  <c r="BA30" i="1" s="1"/>
  <c r="BP30" i="1" s="1"/>
  <c r="CE30" i="1" s="1"/>
  <c r="CT30" i="1" s="1"/>
  <c r="AF32" i="1"/>
  <c r="AU32" i="1" s="1"/>
  <c r="BJ32" i="1" s="1"/>
  <c r="BY32" i="1" s="1"/>
  <c r="CN32" i="1" s="1"/>
  <c r="AH33" i="1"/>
  <c r="AW33" i="1" s="1"/>
  <c r="BL33" i="1" s="1"/>
  <c r="CA33" i="1" s="1"/>
  <c r="CP33" i="1" s="1"/>
  <c r="AJ34" i="1"/>
  <c r="AY34" i="1" s="1"/>
  <c r="BN34" i="1" s="1"/>
  <c r="CC34" i="1" s="1"/>
  <c r="CR34" i="1" s="1"/>
  <c r="AL35" i="1"/>
  <c r="BA35" i="1" s="1"/>
  <c r="BP35" i="1" s="1"/>
  <c r="CE35" i="1" s="1"/>
  <c r="CT35" i="1" s="1"/>
  <c r="AQ7" i="1"/>
  <c r="BU7" i="1" s="1"/>
  <c r="CJ7" i="1" s="1"/>
  <c r="CY7" i="1" s="1"/>
  <c r="DN7" i="1" s="1"/>
  <c r="CJ29" i="1"/>
  <c r="CY29" i="1" s="1"/>
  <c r="DN29" i="1" s="1"/>
  <c r="BB12" i="1"/>
  <c r="AR6" i="1"/>
  <c r="BV6" i="1" s="1"/>
  <c r="AP8" i="1"/>
  <c r="BT8" i="1" s="1"/>
  <c r="CI8" i="1" s="1"/>
  <c r="CX8" i="1" s="1"/>
  <c r="DM8" i="1" s="1"/>
  <c r="AQ9" i="1"/>
  <c r="BU9" i="1" s="1"/>
  <c r="AR10" i="1"/>
  <c r="BV10" i="1" s="1"/>
  <c r="CK10" i="1" s="1"/>
  <c r="CZ10" i="1" s="1"/>
  <c r="DO10" i="1" s="1"/>
  <c r="AI25" i="1"/>
  <c r="AX25" i="1" s="1"/>
  <c r="BM25" i="1" s="1"/>
  <c r="CB25" i="1" s="1"/>
  <c r="CQ25" i="1" s="1"/>
  <c r="AF26" i="1"/>
  <c r="AU26" i="1" s="1"/>
  <c r="BJ26" i="1" s="1"/>
  <c r="BY26" i="1" s="1"/>
  <c r="CN26" i="1" s="1"/>
  <c r="AJ26" i="1"/>
  <c r="AY26" i="1" s="1"/>
  <c r="BN26" i="1" s="1"/>
  <c r="CC26" i="1" s="1"/>
  <c r="CR26" i="1" s="1"/>
  <c r="AG27" i="1"/>
  <c r="AV27" i="1" s="1"/>
  <c r="BK27" i="1" s="1"/>
  <c r="BZ27" i="1" s="1"/>
  <c r="CO27" i="1" s="1"/>
  <c r="AK27" i="1"/>
  <c r="AZ27" i="1" s="1"/>
  <c r="BO27" i="1" s="1"/>
  <c r="CD27" i="1" s="1"/>
  <c r="CS27" i="1" s="1"/>
  <c r="AH28" i="1"/>
  <c r="AW28" i="1" s="1"/>
  <c r="BL28" i="1" s="1"/>
  <c r="CA28" i="1" s="1"/>
  <c r="CP28" i="1" s="1"/>
  <c r="AL28" i="1"/>
  <c r="BA28" i="1" s="1"/>
  <c r="BP28" i="1" s="1"/>
  <c r="CE28" i="1" s="1"/>
  <c r="CT28" i="1" s="1"/>
  <c r="AI29" i="1"/>
  <c r="AX29" i="1" s="1"/>
  <c r="BM29" i="1" s="1"/>
  <c r="CB29" i="1" s="1"/>
  <c r="CQ29" i="1" s="1"/>
  <c r="AF30" i="1"/>
  <c r="AU30" i="1" s="1"/>
  <c r="BJ30" i="1" s="1"/>
  <c r="BY30" i="1" s="1"/>
  <c r="CN30" i="1" s="1"/>
  <c r="AJ30" i="1"/>
  <c r="AY30" i="1" s="1"/>
  <c r="BN30" i="1" s="1"/>
  <c r="CC30" i="1" s="1"/>
  <c r="CR30" i="1" s="1"/>
  <c r="AG31" i="1"/>
  <c r="AV31" i="1" s="1"/>
  <c r="BK31" i="1" s="1"/>
  <c r="BZ31" i="1" s="1"/>
  <c r="CO31" i="1" s="1"/>
  <c r="AK31" i="1"/>
  <c r="AZ31" i="1" s="1"/>
  <c r="BO31" i="1" s="1"/>
  <c r="CD31" i="1" s="1"/>
  <c r="CS31" i="1" s="1"/>
  <c r="AH32" i="1"/>
  <c r="AW32" i="1" s="1"/>
  <c r="BL32" i="1" s="1"/>
  <c r="CA32" i="1" s="1"/>
  <c r="CP32" i="1" s="1"/>
  <c r="AL32" i="1"/>
  <c r="BA32" i="1" s="1"/>
  <c r="BP32" i="1" s="1"/>
  <c r="CE32" i="1" s="1"/>
  <c r="CT32" i="1" s="1"/>
  <c r="AJ33" i="1"/>
  <c r="AY33" i="1" s="1"/>
  <c r="BN33" i="1" s="1"/>
  <c r="CC33" i="1" s="1"/>
  <c r="CR33" i="1" s="1"/>
  <c r="AH34" i="1"/>
  <c r="AW34" i="1" s="1"/>
  <c r="BL34" i="1" s="1"/>
  <c r="CA34" i="1" s="1"/>
  <c r="CP34" i="1" s="1"/>
  <c r="AL34" i="1"/>
  <c r="BA34" i="1" s="1"/>
  <c r="BP34" i="1" s="1"/>
  <c r="CE34" i="1" s="1"/>
  <c r="CT34" i="1" s="1"/>
  <c r="AJ35" i="1"/>
  <c r="AY35" i="1" s="1"/>
  <c r="BN35" i="1" s="1"/>
  <c r="CC35" i="1" s="1"/>
  <c r="CR35" i="1" s="1"/>
  <c r="AH36" i="1"/>
  <c r="AW36" i="1" s="1"/>
  <c r="BL36" i="1" s="1"/>
  <c r="CA36" i="1" s="1"/>
  <c r="CP36" i="1" s="1"/>
  <c r="AL36" i="1"/>
  <c r="BA36" i="1" s="1"/>
  <c r="BP36" i="1" s="1"/>
  <c r="CE36" i="1" s="1"/>
  <c r="CT36" i="1" s="1"/>
  <c r="BT26" i="1"/>
  <c r="CI26" i="1" s="1"/>
  <c r="CX26" i="1" s="1"/>
  <c r="DM26" i="1" s="1"/>
  <c r="BU27" i="1"/>
  <c r="CJ27" i="1" s="1"/>
  <c r="CY27" i="1" s="1"/>
  <c r="DN27" i="1" s="1"/>
  <c r="BV28" i="1"/>
  <c r="CK28" i="1" s="1"/>
  <c r="CZ28" i="1" s="1"/>
  <c r="DO28" i="1" s="1"/>
  <c r="BT30" i="1"/>
  <c r="CI30" i="1" s="1"/>
  <c r="CX30" i="1" s="1"/>
  <c r="DM30" i="1" s="1"/>
  <c r="AH25" i="1"/>
  <c r="AW25" i="1" s="1"/>
  <c r="BL25" i="1" s="1"/>
  <c r="CA25" i="1" s="1"/>
  <c r="CP25" i="1" s="1"/>
  <c r="AL25" i="1"/>
  <c r="BA25" i="1" s="1"/>
  <c r="BP25" i="1" s="1"/>
  <c r="CE25" i="1" s="1"/>
  <c r="CT25" i="1" s="1"/>
  <c r="AI26" i="1"/>
  <c r="AX26" i="1" s="1"/>
  <c r="BM26" i="1" s="1"/>
  <c r="CB26" i="1" s="1"/>
  <c r="CQ26" i="1" s="1"/>
  <c r="AF27" i="1"/>
  <c r="AU27" i="1" s="1"/>
  <c r="BJ27" i="1" s="1"/>
  <c r="BY27" i="1" s="1"/>
  <c r="CN27" i="1" s="1"/>
  <c r="AJ27" i="1"/>
  <c r="AY27" i="1" s="1"/>
  <c r="BN27" i="1" s="1"/>
  <c r="CC27" i="1" s="1"/>
  <c r="CR27" i="1" s="1"/>
  <c r="AG28" i="1"/>
  <c r="AV28" i="1" s="1"/>
  <c r="BK28" i="1" s="1"/>
  <c r="BZ28" i="1" s="1"/>
  <c r="CO28" i="1" s="1"/>
  <c r="AK28" i="1"/>
  <c r="AZ28" i="1" s="1"/>
  <c r="BO28" i="1" s="1"/>
  <c r="CD28" i="1" s="1"/>
  <c r="CS28" i="1" s="1"/>
  <c r="AH29" i="1"/>
  <c r="AW29" i="1" s="1"/>
  <c r="BL29" i="1" s="1"/>
  <c r="CA29" i="1" s="1"/>
  <c r="CP29" i="1" s="1"/>
  <c r="AL29" i="1"/>
  <c r="BA29" i="1" s="1"/>
  <c r="BP29" i="1" s="1"/>
  <c r="CE29" i="1" s="1"/>
  <c r="CT29" i="1" s="1"/>
  <c r="H6" i="4" s="1"/>
  <c r="B15" i="4" s="1"/>
  <c r="AI30" i="1"/>
  <c r="AX30" i="1" s="1"/>
  <c r="BM30" i="1" s="1"/>
  <c r="CB30" i="1" s="1"/>
  <c r="CQ30" i="1" s="1"/>
  <c r="AF31" i="1"/>
  <c r="AU31" i="1" s="1"/>
  <c r="BJ31" i="1" s="1"/>
  <c r="BY31" i="1" s="1"/>
  <c r="CN31" i="1" s="1"/>
  <c r="AJ31" i="1"/>
  <c r="AY31" i="1" s="1"/>
  <c r="BN31" i="1" s="1"/>
  <c r="CC31" i="1" s="1"/>
  <c r="CR31" i="1" s="1"/>
  <c r="AG32" i="1"/>
  <c r="AV32" i="1" s="1"/>
  <c r="BK32" i="1" s="1"/>
  <c r="BZ32" i="1" s="1"/>
  <c r="CO32" i="1" s="1"/>
  <c r="AK32" i="1"/>
  <c r="AZ32" i="1" s="1"/>
  <c r="BO32" i="1" s="1"/>
  <c r="CD32" i="1" s="1"/>
  <c r="CS32" i="1" s="1"/>
  <c r="AI33" i="1"/>
  <c r="AX33" i="1" s="1"/>
  <c r="BM33" i="1" s="1"/>
  <c r="CB33" i="1" s="1"/>
  <c r="CQ33" i="1" s="1"/>
  <c r="AG34" i="1"/>
  <c r="AV34" i="1" s="1"/>
  <c r="BK34" i="1" s="1"/>
  <c r="BZ34" i="1" s="1"/>
  <c r="CO34" i="1" s="1"/>
  <c r="AK34" i="1"/>
  <c r="AZ34" i="1" s="1"/>
  <c r="BO34" i="1" s="1"/>
  <c r="CD34" i="1" s="1"/>
  <c r="CS34" i="1" s="1"/>
  <c r="AI35" i="1"/>
  <c r="AX35" i="1" s="1"/>
  <c r="BM35" i="1" s="1"/>
  <c r="CB35" i="1" s="1"/>
  <c r="CQ35" i="1" s="1"/>
  <c r="AG36" i="1"/>
  <c r="AV36" i="1" s="1"/>
  <c r="BK36" i="1" s="1"/>
  <c r="BZ36" i="1" s="1"/>
  <c r="CO36" i="1" s="1"/>
  <c r="AK36" i="1"/>
  <c r="AZ36" i="1" s="1"/>
  <c r="BO36" i="1" s="1"/>
  <c r="CD36" i="1" s="1"/>
  <c r="CS36" i="1" s="1"/>
  <c r="BT27" i="1"/>
  <c r="CI27" i="1" s="1"/>
  <c r="CX27" i="1" s="1"/>
  <c r="DM27" i="1" s="1"/>
  <c r="BU28" i="1"/>
  <c r="CJ28" i="1" s="1"/>
  <c r="CY28" i="1" s="1"/>
  <c r="DN28" i="1" s="1"/>
  <c r="BV29" i="1"/>
  <c r="CK29" i="1" s="1"/>
  <c r="CZ29" i="1" s="1"/>
  <c r="DO29" i="1" s="1"/>
  <c r="AR7" i="1"/>
  <c r="BV7" i="1" s="1"/>
  <c r="CK7" i="1" s="1"/>
  <c r="CZ7" i="1" s="1"/>
  <c r="DO7" i="1" s="1"/>
  <c r="AQ10" i="1"/>
  <c r="BU10" i="1" s="1"/>
  <c r="CJ10" i="1" s="1"/>
  <c r="CY10" i="1" s="1"/>
  <c r="DN10" i="1" s="1"/>
  <c r="T56" i="2"/>
  <c r="T57" i="2" s="1"/>
  <c r="T58" i="2" s="1"/>
  <c r="T59" i="2" s="1"/>
  <c r="T60" i="2" s="1"/>
  <c r="T61" i="2" s="1"/>
  <c r="T62" i="2" s="1"/>
  <c r="T63" i="2" s="1"/>
  <c r="T64" i="2" s="1"/>
  <c r="T65" i="2" s="1"/>
  <c r="T66" i="2" s="1"/>
  <c r="T67" i="2" s="1"/>
  <c r="T68" i="2" s="1"/>
  <c r="T69" i="2" s="1"/>
  <c r="T70" i="2" s="1"/>
  <c r="T71" i="2" s="1"/>
  <c r="T72" i="2" s="1"/>
  <c r="T73" i="2" s="1"/>
  <c r="T74" i="2" s="1"/>
  <c r="T75" i="2" s="1"/>
  <c r="T76" i="2" s="1"/>
  <c r="T77" i="2" s="1"/>
  <c r="T78" i="2" s="1"/>
  <c r="T79" i="2" s="1"/>
  <c r="T80" i="2" s="1"/>
  <c r="T81" i="2" s="1"/>
  <c r="T82" i="2" s="1"/>
  <c r="T83" i="2" s="1"/>
  <c r="T84" i="2" s="1"/>
  <c r="T85" i="2" s="1"/>
  <c r="T86" i="2" s="1"/>
  <c r="T87" i="2" s="1"/>
  <c r="T88" i="2" s="1"/>
  <c r="T89" i="2" s="1"/>
  <c r="F10" i="4" l="1"/>
  <c r="Z7" i="2"/>
  <c r="Z6" i="2" s="1"/>
  <c r="Z5" i="2" s="1"/>
  <c r="Z4" i="2" s="1"/>
  <c r="CK6" i="1"/>
  <c r="CZ6" i="1" s="1"/>
  <c r="DO6" i="1" s="1"/>
  <c r="CI10" i="1"/>
  <c r="CX10" i="1" s="1"/>
  <c r="DM10" i="1" s="1"/>
  <c r="H3" i="4"/>
  <c r="B11" i="4" s="1"/>
  <c r="CJ9" i="1"/>
  <c r="CY9" i="1" s="1"/>
  <c r="DN9" i="1" s="1"/>
  <c r="H2" i="4"/>
  <c r="B10" i="4" s="1"/>
  <c r="C10" i="4" s="1"/>
  <c r="D10" i="4" s="1"/>
  <c r="H4" i="4"/>
  <c r="B12" i="4" s="1"/>
  <c r="C31" i="4"/>
  <c r="C16" i="4"/>
  <c r="D16" i="4" s="1"/>
  <c r="C29" i="4"/>
  <c r="D29" i="4" s="1"/>
  <c r="B32" i="4"/>
  <c r="B35" i="4"/>
  <c r="C35" i="4" s="1"/>
  <c r="D35" i="4" s="1"/>
  <c r="C30" i="4"/>
  <c r="D30" i="4" s="1"/>
  <c r="G30" i="4" s="1"/>
  <c r="D28" i="4"/>
  <c r="C11" i="4" l="1"/>
  <c r="D11" i="4" s="1"/>
  <c r="G11" i="4" s="1"/>
  <c r="C32" i="4"/>
  <c r="D32" i="4" s="1"/>
  <c r="C34" i="4"/>
  <c r="D34" i="4" s="1"/>
  <c r="C12" i="4"/>
  <c r="D12" i="4" s="1"/>
  <c r="D31" i="4"/>
  <c r="G31" i="4" s="1"/>
  <c r="B13" i="4"/>
  <c r="G12" i="4" l="1"/>
  <c r="G32" i="4"/>
  <c r="G33" i="4" s="1"/>
  <c r="C13" i="4"/>
  <c r="D13" i="4" s="1"/>
  <c r="C15" i="4"/>
  <c r="D15" i="4" s="1"/>
  <c r="G13" i="4" l="1"/>
  <c r="G38" i="4" s="1"/>
  <c r="D38" i="4"/>
  <c r="G40" i="4" s="1"/>
  <c r="G14" i="4" l="1"/>
  <c r="D4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Utente</author>
  </authors>
  <commentList>
    <comment ref="G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Utente: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Inserire la percentuale part-time; per il full-time inserire sempre 100</t>
        </r>
      </text>
    </comment>
    <comment ref="B4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Utente: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Esempio:
 4 liv 7 classe : 407
 5 liv 13 classe : 513</t>
        </r>
      </text>
    </comment>
    <comment ref="H13" authorId="0" shapeId="0" xr:uid="{00000000-0006-0000-0000-000003000000}">
      <text>
        <r>
          <rPr>
            <b/>
            <sz val="9"/>
            <color rgb="FF000000"/>
            <rFont val="Tahoma"/>
            <family val="2"/>
          </rPr>
          <t>Utente: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Inserire il numero di mesi precedenti la data di corresponsione degli arretrati:
</t>
        </r>
        <r>
          <rPr>
            <b/>
            <sz val="9"/>
            <color rgb="FF000000"/>
            <rFont val="Tahoma"/>
            <family val="2"/>
          </rPr>
          <t>es. se pagati ad aprile, i mesi del 2012 utili al calcolo sono 3 (gennaio, febbraio, marzo); se il pagamento avviene a maggio i mesi utili al calcolo sono 4</t>
        </r>
      </text>
    </comment>
    <comment ref="B23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Utente: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Esempio:
 1 grado 3 classe : 103
 3 grado 6 classe : 306
Per disattivare il calcolo selezionare 1</t>
        </r>
      </text>
    </comment>
    <comment ref="H32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Utente: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Inserire il numero di mesi precedenti la data di corresponsione degli arretrati:
es. se pagati ad aprile, i mesi del 2012 utili al calcolo sono 3 (gennaio, febbraio, marzo); se il pagamento avviene a maggio i mesi utili al calcolo sono 4</t>
        </r>
      </text>
    </comment>
  </commentList>
</comments>
</file>

<file path=xl/sharedStrings.xml><?xml version="1.0" encoding="utf-8"?>
<sst xmlns="http://schemas.openxmlformats.org/spreadsheetml/2006/main" count="579" uniqueCount="74">
  <si>
    <t>LIV.7</t>
  </si>
  <si>
    <t>LIV.6</t>
  </si>
  <si>
    <t>LIV.5</t>
  </si>
  <si>
    <t>LIV.4</t>
  </si>
  <si>
    <t>LIV.3</t>
  </si>
  <si>
    <t>LIV.2</t>
  </si>
  <si>
    <t>LIV.1</t>
  </si>
  <si>
    <t>CL01</t>
  </si>
  <si>
    <t>CL02</t>
  </si>
  <si>
    <t>CL03</t>
  </si>
  <si>
    <t>CL04</t>
  </si>
  <si>
    <t>CL05</t>
  </si>
  <si>
    <t>CL06</t>
  </si>
  <si>
    <t>CL07</t>
  </si>
  <si>
    <t>CL08</t>
  </si>
  <si>
    <t>CL09</t>
  </si>
  <si>
    <t>CL10</t>
  </si>
  <si>
    <t>CL11</t>
  </si>
  <si>
    <t>CL12</t>
  </si>
  <si>
    <t xml:space="preserve">Tabella stipendiale omnicomprensiva decorrenza dal 1.7.2013 – Importo annuo </t>
  </si>
  <si>
    <t>TABELLE STIPENDIALI PER IL PERSONALE AMMINISTRATIVO ASSUNTO A PARTIRE DAL 18 DICEMBRE 1999</t>
  </si>
  <si>
    <t>TABELLE STIPENDIALI PER IL PERSONALE AMMINISTRATIVO GIA' IN FORZA AL 18 DICEMBRE 1999</t>
  </si>
  <si>
    <t>CL13</t>
  </si>
  <si>
    <t>Indennità carica</t>
  </si>
  <si>
    <t>C01</t>
  </si>
  <si>
    <t>C02</t>
  </si>
  <si>
    <t>C03</t>
  </si>
  <si>
    <t>C04</t>
  </si>
  <si>
    <t>C05</t>
  </si>
  <si>
    <t>C06</t>
  </si>
  <si>
    <t>Recupero Inflazione 2011-2013:</t>
  </si>
  <si>
    <t>Inflazione 2014</t>
  </si>
  <si>
    <t>Inflazione 2015</t>
  </si>
  <si>
    <t>Inflazione 2016</t>
  </si>
  <si>
    <t>Inflazione 2017 (prevista)</t>
  </si>
  <si>
    <t>Indennità carica Funzionari</t>
  </si>
  <si>
    <t>% part-time</t>
  </si>
  <si>
    <t>Livello - Classe</t>
  </si>
  <si>
    <t xml:space="preserve">decorrenza </t>
  </si>
  <si>
    <t>Tabellare</t>
  </si>
  <si>
    <t>incremento</t>
  </si>
  <si>
    <t>aumento</t>
  </si>
  <si>
    <t>UT</t>
  </si>
  <si>
    <t>arretrati</t>
  </si>
  <si>
    <t>Grado - Classe</t>
  </si>
  <si>
    <t>Ind. Carica</t>
  </si>
  <si>
    <t>Totale aumento a regime</t>
  </si>
  <si>
    <t>% aumento</t>
  </si>
  <si>
    <t>Incr. Medio</t>
  </si>
  <si>
    <t>N. mesi arr. 2017</t>
  </si>
  <si>
    <t>Liv</t>
  </si>
  <si>
    <t>Tab 7/2013</t>
  </si>
  <si>
    <t>% VAR</t>
  </si>
  <si>
    <t>UT 
01/07/2013-31/12/2014</t>
  </si>
  <si>
    <t xml:space="preserve"> PERSONALE AMMINISTRATIVO ASSUNTO A PARTIRE DAL 18 DICEMBRE 1999</t>
  </si>
  <si>
    <t>UT (FP) 
01/07/2013-31/12/2014</t>
  </si>
  <si>
    <t xml:space="preserve"> PERSONALE AMMINISTRATIVO IN FORZA AL 18 DICEMBRE 1999</t>
  </si>
  <si>
    <t>UT (FP)</t>
  </si>
  <si>
    <t>Totale arretrati + UT (no fp)</t>
  </si>
  <si>
    <t>NO</t>
  </si>
  <si>
    <t>SI</t>
  </si>
  <si>
    <t>Grado1</t>
  </si>
  <si>
    <t>Grado2</t>
  </si>
  <si>
    <t>Grado3</t>
  </si>
  <si>
    <t>Inflazione 2018 (prevista)</t>
  </si>
  <si>
    <t>Inflazione 2019 (prevista)</t>
  </si>
  <si>
    <t>IND. DI CARICA FUNZIONARIO</t>
  </si>
  <si>
    <t>ANTE_181299</t>
  </si>
  <si>
    <t>POST_181299</t>
  </si>
  <si>
    <t>FUNZIONARI</t>
  </si>
  <si>
    <t>AMM.VI</t>
  </si>
  <si>
    <t>ANTE_18121999</t>
  </si>
  <si>
    <t>POST_18121999</t>
  </si>
  <si>
    <t>Assunto ante/post 18/12/1999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</si>
</sst>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-;\-* #,##0.00_-;_-* &quot;-&quot;??_-;_-@_-"/>
    <numFmt numFmtId="165" formatCode="0_ ;\-0\ "/>
    <numFmt numFmtId="166" formatCode="#,##0.00_ ;\-#,##0.00\ "/>
    <numFmt numFmtId="167" formatCode="0.000%"/>
    <numFmt numFmtId="168" formatCode="0.0000%"/>
    <numFmt numFmtId="169" formatCode=";;;"/>
  </numFmts>
  <fonts count="25" x14ac:knownFonts="1"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2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12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/>
    <xf numFmtId="10" fontId="5" fillId="2" borderId="0" xfId="0" applyNumberFormat="1" applyFont="1" applyFill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2" fontId="0" fillId="0" borderId="0" xfId="0" applyNumberFormat="1"/>
    <xf numFmtId="0" fontId="8" fillId="0" borderId="0" xfId="3" applyFont="1"/>
    <xf numFmtId="164" fontId="8" fillId="0" borderId="0" xfId="4" applyFont="1"/>
    <xf numFmtId="10" fontId="8" fillId="0" borderId="0" xfId="5" applyNumberFormat="1" applyFont="1"/>
    <xf numFmtId="10" fontId="8" fillId="3" borderId="1" xfId="5" applyNumberFormat="1" applyFont="1" applyFill="1" applyBorder="1" applyAlignment="1" applyProtection="1">
      <alignment horizontal="center"/>
      <protection locked="0"/>
    </xf>
    <xf numFmtId="0" fontId="8" fillId="0" borderId="1" xfId="3" applyFont="1" applyBorder="1" applyAlignment="1">
      <alignment horizontal="center"/>
    </xf>
    <xf numFmtId="0" fontId="11" fillId="0" borderId="0" xfId="3" applyFont="1" applyFill="1"/>
    <xf numFmtId="164" fontId="11" fillId="0" borderId="0" xfId="4" applyFont="1" applyFill="1"/>
    <xf numFmtId="10" fontId="11" fillId="0" borderId="0" xfId="5" applyNumberFormat="1" applyFont="1" applyFill="1"/>
    <xf numFmtId="0" fontId="11" fillId="0" borderId="0" xfId="3" applyFont="1"/>
    <xf numFmtId="0" fontId="11" fillId="0" borderId="3" xfId="3" applyFont="1" applyBorder="1"/>
    <xf numFmtId="0" fontId="11" fillId="3" borderId="3" xfId="3" applyFont="1" applyFill="1" applyBorder="1" applyAlignment="1" applyProtection="1">
      <alignment horizontal="center"/>
      <protection locked="0"/>
    </xf>
    <xf numFmtId="14" fontId="11" fillId="0" borderId="0" xfId="3" applyNumberFormat="1" applyFont="1" applyBorder="1"/>
    <xf numFmtId="164" fontId="8" fillId="0" borderId="0" xfId="4" applyFont="1" applyBorder="1"/>
    <xf numFmtId="10" fontId="11" fillId="0" borderId="0" xfId="5" applyNumberFormat="1" applyFont="1" applyBorder="1"/>
    <xf numFmtId="164" fontId="11" fillId="0" borderId="0" xfId="4" applyFont="1" applyBorder="1"/>
    <xf numFmtId="0" fontId="11" fillId="0" borderId="0" xfId="3" applyFont="1" applyBorder="1"/>
    <xf numFmtId="4" fontId="11" fillId="0" borderId="0" xfId="3" applyNumberFormat="1" applyFont="1" applyBorder="1"/>
    <xf numFmtId="0" fontId="13" fillId="0" borderId="0" xfId="3" applyFont="1"/>
    <xf numFmtId="164" fontId="8" fillId="0" borderId="0" xfId="3" applyNumberFormat="1" applyFont="1"/>
    <xf numFmtId="164" fontId="11" fillId="0" borderId="0" xfId="5" applyNumberFormat="1" applyFont="1" applyBorder="1"/>
    <xf numFmtId="164" fontId="0" fillId="0" borderId="0" xfId="1" applyFont="1"/>
    <xf numFmtId="10" fontId="0" fillId="0" borderId="0" xfId="2" applyNumberFormat="1" applyFont="1" applyAlignment="1">
      <alignment horizontal="center"/>
    </xf>
    <xf numFmtId="164" fontId="0" fillId="0" borderId="0" xfId="1" applyFont="1" applyAlignment="1">
      <alignment horizontal="center"/>
    </xf>
    <xf numFmtId="166" fontId="0" fillId="0" borderId="0" xfId="1" applyNumberFormat="1" applyFont="1"/>
    <xf numFmtId="166" fontId="0" fillId="5" borderId="0" xfId="1" applyNumberFormat="1" applyFont="1" applyFill="1"/>
    <xf numFmtId="0" fontId="3" fillId="6" borderId="0" xfId="0" applyFont="1" applyFill="1" applyAlignment="1">
      <alignment horizontal="center" vertical="center"/>
    </xf>
    <xf numFmtId="164" fontId="3" fillId="6" borderId="0" xfId="1" applyFont="1" applyFill="1" applyAlignment="1">
      <alignment vertical="center"/>
    </xf>
    <xf numFmtId="164" fontId="3" fillId="6" borderId="0" xfId="1" applyFont="1" applyFill="1" applyAlignment="1">
      <alignment horizontal="center" vertical="center" wrapText="1"/>
    </xf>
    <xf numFmtId="166" fontId="0" fillId="0" borderId="0" xfId="1" applyNumberFormat="1" applyFont="1" applyAlignment="1">
      <alignment horizontal="center"/>
    </xf>
    <xf numFmtId="166" fontId="0" fillId="5" borderId="0" xfId="1" applyNumberFormat="1" applyFont="1" applyFill="1" applyAlignment="1">
      <alignment horizontal="center"/>
    </xf>
    <xf numFmtId="166" fontId="0" fillId="0" borderId="0" xfId="1" applyNumberFormat="1" applyFont="1" applyFill="1"/>
    <xf numFmtId="10" fontId="0" fillId="0" borderId="0" xfId="2" applyNumberFormat="1" applyFont="1" applyFill="1" applyAlignment="1">
      <alignment horizontal="center"/>
    </xf>
    <xf numFmtId="164" fontId="10" fillId="0" borderId="0" xfId="3" applyNumberFormat="1" applyFont="1" applyBorder="1"/>
    <xf numFmtId="0" fontId="15" fillId="0" borderId="1" xfId="3" applyFont="1" applyBorder="1" applyAlignment="1">
      <alignment vertical="center"/>
    </xf>
    <xf numFmtId="165" fontId="15" fillId="3" borderId="1" xfId="4" applyNumberFormat="1" applyFont="1" applyFill="1" applyBorder="1" applyAlignment="1" applyProtection="1">
      <alignment horizontal="center" vertical="center"/>
      <protection locked="0"/>
    </xf>
    <xf numFmtId="10" fontId="15" fillId="0" borderId="0" xfId="5" applyNumberFormat="1" applyFont="1" applyAlignment="1">
      <alignment vertical="center"/>
    </xf>
    <xf numFmtId="10" fontId="16" fillId="0" borderId="0" xfId="5" applyNumberFormat="1" applyFont="1" applyAlignment="1">
      <alignment vertical="center"/>
    </xf>
    <xf numFmtId="0" fontId="15" fillId="0" borderId="0" xfId="3" applyFont="1" applyAlignment="1">
      <alignment vertical="center"/>
    </xf>
    <xf numFmtId="14" fontId="17" fillId="0" borderId="3" xfId="3" applyNumberFormat="1" applyFont="1" applyBorder="1" applyAlignment="1">
      <alignment vertical="center"/>
    </xf>
    <xf numFmtId="165" fontId="15" fillId="3" borderId="3" xfId="4" applyNumberFormat="1" applyFont="1" applyFill="1" applyBorder="1" applyAlignment="1" applyProtection="1">
      <alignment horizontal="center" vertical="center"/>
      <protection locked="0"/>
    </xf>
    <xf numFmtId="10" fontId="16" fillId="0" borderId="0" xfId="5" applyNumberFormat="1" applyFont="1" applyBorder="1" applyAlignment="1">
      <alignment horizontal="center" vertical="center"/>
    </xf>
    <xf numFmtId="0" fontId="17" fillId="0" borderId="0" xfId="3" applyFont="1" applyBorder="1" applyAlignment="1">
      <alignment vertical="center"/>
    </xf>
    <xf numFmtId="10" fontId="17" fillId="0" borderId="0" xfId="5" applyNumberFormat="1" applyFont="1" applyBorder="1" applyAlignment="1">
      <alignment vertical="center"/>
    </xf>
    <xf numFmtId="164" fontId="17" fillId="0" borderId="0" xfId="4" applyFont="1" applyBorder="1" applyAlignment="1">
      <alignment vertical="center"/>
    </xf>
    <xf numFmtId="2" fontId="8" fillId="3" borderId="1" xfId="3" applyNumberFormat="1" applyFont="1" applyFill="1" applyBorder="1" applyProtection="1">
      <protection locked="0"/>
    </xf>
    <xf numFmtId="164" fontId="8" fillId="0" borderId="3" xfId="4" applyFont="1" applyBorder="1" applyProtection="1"/>
    <xf numFmtId="10" fontId="11" fillId="0" borderId="3" xfId="5" applyNumberFormat="1" applyFont="1" applyBorder="1" applyProtection="1"/>
    <xf numFmtId="164" fontId="11" fillId="0" borderId="3" xfId="4" applyFont="1" applyBorder="1" applyProtection="1"/>
    <xf numFmtId="164" fontId="10" fillId="0" borderId="3" xfId="4" applyFont="1" applyBorder="1" applyProtection="1"/>
    <xf numFmtId="164" fontId="10" fillId="0" borderId="3" xfId="3" applyNumberFormat="1" applyFont="1" applyBorder="1" applyProtection="1"/>
    <xf numFmtId="164" fontId="12" fillId="0" borderId="3" xfId="3" applyNumberFormat="1" applyFont="1" applyBorder="1" applyProtection="1"/>
    <xf numFmtId="0" fontId="9" fillId="0" borderId="3" xfId="3" applyFont="1" applyBorder="1" applyProtection="1"/>
    <xf numFmtId="0" fontId="12" fillId="0" borderId="3" xfId="3" applyFont="1" applyBorder="1" applyProtection="1"/>
    <xf numFmtId="0" fontId="8" fillId="0" borderId="3" xfId="3" applyFont="1" applyBorder="1" applyProtection="1"/>
    <xf numFmtId="0" fontId="11" fillId="0" borderId="3" xfId="3" applyFont="1" applyBorder="1" applyProtection="1"/>
    <xf numFmtId="164" fontId="8" fillId="0" borderId="0" xfId="4" applyFont="1" applyBorder="1" applyProtection="1"/>
    <xf numFmtId="10" fontId="11" fillId="0" borderId="0" xfId="5" applyNumberFormat="1" applyFont="1" applyBorder="1" applyProtection="1"/>
    <xf numFmtId="164" fontId="11" fillId="0" borderId="0" xfId="4" applyFont="1" applyBorder="1" applyProtection="1"/>
    <xf numFmtId="0" fontId="11" fillId="0" borderId="0" xfId="3" applyFont="1" applyBorder="1" applyProtection="1"/>
    <xf numFmtId="164" fontId="10" fillId="0" borderId="0" xfId="3" applyNumberFormat="1" applyFont="1" applyBorder="1" applyProtection="1"/>
    <xf numFmtId="0" fontId="11" fillId="0" borderId="3" xfId="3" applyFont="1" applyBorder="1" applyAlignment="1" applyProtection="1">
      <alignment horizontal="center"/>
    </xf>
    <xf numFmtId="164" fontId="8" fillId="0" borderId="4" xfId="4" applyFont="1" applyBorder="1" applyProtection="1"/>
    <xf numFmtId="0" fontId="11" fillId="0" borderId="5" xfId="3" applyFont="1" applyBorder="1" applyProtection="1"/>
    <xf numFmtId="164" fontId="11" fillId="4" borderId="5" xfId="4" applyFont="1" applyFill="1" applyBorder="1" applyProtection="1"/>
    <xf numFmtId="0" fontId="11" fillId="0" borderId="7" xfId="3" applyFont="1" applyBorder="1" applyProtection="1"/>
    <xf numFmtId="164" fontId="12" fillId="4" borderId="6" xfId="3" applyNumberFormat="1" applyFont="1" applyFill="1" applyBorder="1" applyProtection="1"/>
    <xf numFmtId="10" fontId="18" fillId="0" borderId="2" xfId="5" applyNumberFormat="1" applyFont="1" applyBorder="1" applyAlignment="1">
      <alignment horizontal="right" vertical="center"/>
    </xf>
    <xf numFmtId="2" fontId="18" fillId="0" borderId="0" xfId="5" applyNumberFormat="1" applyFont="1" applyBorder="1" applyAlignment="1">
      <alignment vertical="center"/>
    </xf>
    <xf numFmtId="167" fontId="5" fillId="2" borderId="0" xfId="0" applyNumberFormat="1" applyFont="1" applyFill="1"/>
    <xf numFmtId="0" fontId="0" fillId="0" borderId="0" xfId="0" applyFill="1"/>
    <xf numFmtId="0" fontId="3" fillId="0" borderId="0" xfId="0" applyFont="1" applyFill="1"/>
    <xf numFmtId="167" fontId="0" fillId="0" borderId="0" xfId="2" applyNumberFormat="1" applyFont="1" applyFill="1"/>
    <xf numFmtId="168" fontId="0" fillId="0" borderId="0" xfId="2" applyNumberFormat="1" applyFont="1" applyFill="1"/>
    <xf numFmtId="4" fontId="14" fillId="0" borderId="0" xfId="3" applyNumberFormat="1" applyFont="1" applyFill="1"/>
    <xf numFmtId="0" fontId="11" fillId="0" borderId="8" xfId="3" applyFont="1" applyBorder="1" applyAlignment="1" applyProtection="1"/>
    <xf numFmtId="0" fontId="11" fillId="0" borderId="9" xfId="3" applyFont="1" applyBorder="1" applyAlignment="1" applyProtection="1"/>
    <xf numFmtId="164" fontId="11" fillId="0" borderId="10" xfId="4" applyFont="1" applyBorder="1" applyProtection="1"/>
    <xf numFmtId="164" fontId="11" fillId="0" borderId="11" xfId="4" applyFont="1" applyBorder="1" applyProtection="1"/>
    <xf numFmtId="0" fontId="11" fillId="0" borderId="12" xfId="3" applyFont="1" applyBorder="1" applyProtection="1"/>
    <xf numFmtId="164" fontId="11" fillId="0" borderId="15" xfId="4" applyFont="1" applyBorder="1" applyAlignment="1" applyProtection="1">
      <alignment vertical="center"/>
    </xf>
    <xf numFmtId="164" fontId="11" fillId="0" borderId="14" xfId="4" applyFont="1" applyBorder="1" applyAlignment="1" applyProtection="1">
      <alignment horizontal="left" vertical="justify"/>
    </xf>
    <xf numFmtId="164" fontId="11" fillId="0" borderId="16" xfId="4" applyFont="1" applyBorder="1" applyAlignment="1" applyProtection="1">
      <alignment horizontal="left" vertical="justify"/>
    </xf>
    <xf numFmtId="164" fontId="10" fillId="0" borderId="17" xfId="3" applyNumberFormat="1" applyFont="1" applyBorder="1" applyAlignment="1" applyProtection="1">
      <alignment vertical="center"/>
    </xf>
    <xf numFmtId="14" fontId="11" fillId="0" borderId="3" xfId="3" applyNumberFormat="1" applyFont="1" applyBorder="1" applyAlignment="1">
      <alignment horizontal="center"/>
    </xf>
    <xf numFmtId="14" fontId="11" fillId="0" borderId="0" xfId="3" applyNumberFormat="1" applyFont="1" applyBorder="1" applyAlignment="1">
      <alignment horizontal="center"/>
    </xf>
    <xf numFmtId="14" fontId="11" fillId="0" borderId="3" xfId="3" applyNumberFormat="1" applyFont="1" applyBorder="1" applyAlignment="1" applyProtection="1">
      <alignment horizontal="center"/>
    </xf>
    <xf numFmtId="14" fontId="11" fillId="0" borderId="0" xfId="3" applyNumberFormat="1" applyFont="1" applyBorder="1" applyAlignment="1" applyProtection="1">
      <alignment horizontal="center"/>
    </xf>
    <xf numFmtId="169" fontId="9" fillId="0" borderId="0" xfId="3" applyNumberFormat="1" applyFont="1"/>
    <xf numFmtId="169" fontId="19" fillId="0" borderId="0" xfId="3" applyNumberFormat="1" applyFont="1" applyAlignment="1">
      <alignment vertical="center"/>
    </xf>
    <xf numFmtId="169" fontId="19" fillId="0" borderId="0" xfId="3" applyNumberFormat="1" applyFont="1" applyFill="1" applyAlignment="1">
      <alignment vertical="center"/>
    </xf>
    <xf numFmtId="169" fontId="9" fillId="0" borderId="0" xfId="3" applyNumberFormat="1" applyFont="1" applyFill="1"/>
    <xf numFmtId="0" fontId="20" fillId="7" borderId="3" xfId="3" applyFont="1" applyFill="1" applyBorder="1" applyAlignment="1">
      <alignment horizontal="center"/>
    </xf>
    <xf numFmtId="164" fontId="20" fillId="7" borderId="3" xfId="4" applyFont="1" applyFill="1" applyBorder="1" applyAlignment="1">
      <alignment horizontal="center"/>
    </xf>
    <xf numFmtId="10" fontId="20" fillId="7" borderId="3" xfId="5" applyNumberFormat="1" applyFont="1" applyFill="1" applyBorder="1" applyAlignment="1">
      <alignment horizontal="center"/>
    </xf>
    <xf numFmtId="14" fontId="17" fillId="8" borderId="0" xfId="3" applyNumberFormat="1" applyFont="1" applyFill="1" applyBorder="1" applyAlignment="1">
      <alignment vertical="center"/>
    </xf>
    <xf numFmtId="164" fontId="15" fillId="8" borderId="0" xfId="4" applyFont="1" applyFill="1" applyBorder="1" applyAlignment="1">
      <alignment vertical="center"/>
    </xf>
    <xf numFmtId="169" fontId="18" fillId="0" borderId="2" xfId="5" applyNumberFormat="1" applyFont="1" applyBorder="1" applyAlignment="1">
      <alignment horizontal="right" vertical="center"/>
    </xf>
    <xf numFmtId="169" fontId="18" fillId="0" borderId="0" xfId="5" applyNumberFormat="1" applyFont="1" applyBorder="1" applyAlignment="1">
      <alignment vertical="center"/>
    </xf>
    <xf numFmtId="0" fontId="8" fillId="0" borderId="1" xfId="3" applyFont="1" applyBorder="1" applyAlignment="1">
      <alignment horizontal="center"/>
    </xf>
    <xf numFmtId="0" fontId="11" fillId="0" borderId="13" xfId="3" applyFont="1" applyBorder="1" applyAlignment="1" applyProtection="1">
      <alignment horizontal="center" vertical="center" wrapText="1"/>
    </xf>
    <xf numFmtId="0" fontId="11" fillId="0" borderId="14" xfId="3" applyFont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10" fontId="1" fillId="3" borderId="1" xfId="5" applyNumberFormat="1" applyFont="1" applyFill="1" applyBorder="1" applyAlignment="1" applyProtection="1">
      <alignment horizontal="center"/>
      <protection locked="0"/>
    </xf>
  </cellXfs>
  <cellStyles count="6">
    <cellStyle name="Migliaia" xfId="1" builtinId="3"/>
    <cellStyle name="Migliaia 2" xfId="4" xr:uid="{00000000-0005-0000-0000-000001000000}"/>
    <cellStyle name="Normale" xfId="0" builtinId="0"/>
    <cellStyle name="Normale 2" xfId="3" xr:uid="{00000000-0005-0000-0000-000003000000}"/>
    <cellStyle name="Percentuale" xfId="2" builtinId="5"/>
    <cellStyle name="Percentuale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"/>
  <sheetViews>
    <sheetView tabSelected="1" zoomScaleNormal="100" workbookViewId="0">
      <selection activeCell="B4" sqref="B4"/>
    </sheetView>
  </sheetViews>
  <sheetFormatPr baseColWidth="10" defaultColWidth="20.6640625" defaultRowHeight="16" x14ac:dyDescent="0.2"/>
  <cols>
    <col min="1" max="1" width="20.6640625" style="8" customWidth="1"/>
    <col min="2" max="2" width="21" style="9" customWidth="1"/>
    <col min="3" max="3" width="20.6640625" style="10" hidden="1" customWidth="1"/>
    <col min="4" max="4" width="20.6640625" style="9" customWidth="1"/>
    <col min="5" max="5" width="18.83203125" style="8" bestFit="1" customWidth="1"/>
    <col min="6" max="6" width="18.83203125" style="8" customWidth="1"/>
    <col min="7" max="7" width="20.6640625" style="8"/>
    <col min="8" max="8" width="23.6640625" style="8" bestFit="1" customWidth="1"/>
    <col min="9" max="257" width="20.6640625" style="8"/>
    <col min="258" max="261" width="20.6640625" style="8" customWidth="1"/>
    <col min="262" max="262" width="18.83203125" style="8" bestFit="1" customWidth="1"/>
    <col min="263" max="263" width="20.6640625" style="8"/>
    <col min="264" max="264" width="23.6640625" style="8" bestFit="1" customWidth="1"/>
    <col min="265" max="513" width="20.6640625" style="8"/>
    <col min="514" max="517" width="20.6640625" style="8" customWidth="1"/>
    <col min="518" max="518" width="18.83203125" style="8" bestFit="1" customWidth="1"/>
    <col min="519" max="519" width="20.6640625" style="8"/>
    <col min="520" max="520" width="23.6640625" style="8" bestFit="1" customWidth="1"/>
    <col min="521" max="769" width="20.6640625" style="8"/>
    <col min="770" max="773" width="20.6640625" style="8" customWidth="1"/>
    <col min="774" max="774" width="18.83203125" style="8" bestFit="1" customWidth="1"/>
    <col min="775" max="775" width="20.6640625" style="8"/>
    <col min="776" max="776" width="23.6640625" style="8" bestFit="1" customWidth="1"/>
    <col min="777" max="1025" width="20.6640625" style="8"/>
    <col min="1026" max="1029" width="20.6640625" style="8" customWidth="1"/>
    <col min="1030" max="1030" width="18.83203125" style="8" bestFit="1" customWidth="1"/>
    <col min="1031" max="1031" width="20.6640625" style="8"/>
    <col min="1032" max="1032" width="23.6640625" style="8" bestFit="1" customWidth="1"/>
    <col min="1033" max="1281" width="20.6640625" style="8"/>
    <col min="1282" max="1285" width="20.6640625" style="8" customWidth="1"/>
    <col min="1286" max="1286" width="18.83203125" style="8" bestFit="1" customWidth="1"/>
    <col min="1287" max="1287" width="20.6640625" style="8"/>
    <col min="1288" max="1288" width="23.6640625" style="8" bestFit="1" customWidth="1"/>
    <col min="1289" max="1537" width="20.6640625" style="8"/>
    <col min="1538" max="1541" width="20.6640625" style="8" customWidth="1"/>
    <col min="1542" max="1542" width="18.83203125" style="8" bestFit="1" customWidth="1"/>
    <col min="1543" max="1543" width="20.6640625" style="8"/>
    <col min="1544" max="1544" width="23.6640625" style="8" bestFit="1" customWidth="1"/>
    <col min="1545" max="1793" width="20.6640625" style="8"/>
    <col min="1794" max="1797" width="20.6640625" style="8" customWidth="1"/>
    <col min="1798" max="1798" width="18.83203125" style="8" bestFit="1" customWidth="1"/>
    <col min="1799" max="1799" width="20.6640625" style="8"/>
    <col min="1800" max="1800" width="23.6640625" style="8" bestFit="1" customWidth="1"/>
    <col min="1801" max="2049" width="20.6640625" style="8"/>
    <col min="2050" max="2053" width="20.6640625" style="8" customWidth="1"/>
    <col min="2054" max="2054" width="18.83203125" style="8" bestFit="1" customWidth="1"/>
    <col min="2055" max="2055" width="20.6640625" style="8"/>
    <col min="2056" max="2056" width="23.6640625" style="8" bestFit="1" customWidth="1"/>
    <col min="2057" max="2305" width="20.6640625" style="8"/>
    <col min="2306" max="2309" width="20.6640625" style="8" customWidth="1"/>
    <col min="2310" max="2310" width="18.83203125" style="8" bestFit="1" customWidth="1"/>
    <col min="2311" max="2311" width="20.6640625" style="8"/>
    <col min="2312" max="2312" width="23.6640625" style="8" bestFit="1" customWidth="1"/>
    <col min="2313" max="2561" width="20.6640625" style="8"/>
    <col min="2562" max="2565" width="20.6640625" style="8" customWidth="1"/>
    <col min="2566" max="2566" width="18.83203125" style="8" bestFit="1" customWidth="1"/>
    <col min="2567" max="2567" width="20.6640625" style="8"/>
    <col min="2568" max="2568" width="23.6640625" style="8" bestFit="1" customWidth="1"/>
    <col min="2569" max="2817" width="20.6640625" style="8"/>
    <col min="2818" max="2821" width="20.6640625" style="8" customWidth="1"/>
    <col min="2822" max="2822" width="18.83203125" style="8" bestFit="1" customWidth="1"/>
    <col min="2823" max="2823" width="20.6640625" style="8"/>
    <col min="2824" max="2824" width="23.6640625" style="8" bestFit="1" customWidth="1"/>
    <col min="2825" max="3073" width="20.6640625" style="8"/>
    <col min="3074" max="3077" width="20.6640625" style="8" customWidth="1"/>
    <col min="3078" max="3078" width="18.83203125" style="8" bestFit="1" customWidth="1"/>
    <col min="3079" max="3079" width="20.6640625" style="8"/>
    <col min="3080" max="3080" width="23.6640625" style="8" bestFit="1" customWidth="1"/>
    <col min="3081" max="3329" width="20.6640625" style="8"/>
    <col min="3330" max="3333" width="20.6640625" style="8" customWidth="1"/>
    <col min="3334" max="3334" width="18.83203125" style="8" bestFit="1" customWidth="1"/>
    <col min="3335" max="3335" width="20.6640625" style="8"/>
    <col min="3336" max="3336" width="23.6640625" style="8" bestFit="1" customWidth="1"/>
    <col min="3337" max="3585" width="20.6640625" style="8"/>
    <col min="3586" max="3589" width="20.6640625" style="8" customWidth="1"/>
    <col min="3590" max="3590" width="18.83203125" style="8" bestFit="1" customWidth="1"/>
    <col min="3591" max="3591" width="20.6640625" style="8"/>
    <col min="3592" max="3592" width="23.6640625" style="8" bestFit="1" customWidth="1"/>
    <col min="3593" max="3841" width="20.6640625" style="8"/>
    <col min="3842" max="3845" width="20.6640625" style="8" customWidth="1"/>
    <col min="3846" max="3846" width="18.83203125" style="8" bestFit="1" customWidth="1"/>
    <col min="3847" max="3847" width="20.6640625" style="8"/>
    <col min="3848" max="3848" width="23.6640625" style="8" bestFit="1" customWidth="1"/>
    <col min="3849" max="4097" width="20.6640625" style="8"/>
    <col min="4098" max="4101" width="20.6640625" style="8" customWidth="1"/>
    <col min="4102" max="4102" width="18.83203125" style="8" bestFit="1" customWidth="1"/>
    <col min="4103" max="4103" width="20.6640625" style="8"/>
    <col min="4104" max="4104" width="23.6640625" style="8" bestFit="1" customWidth="1"/>
    <col min="4105" max="4353" width="20.6640625" style="8"/>
    <col min="4354" max="4357" width="20.6640625" style="8" customWidth="1"/>
    <col min="4358" max="4358" width="18.83203125" style="8" bestFit="1" customWidth="1"/>
    <col min="4359" max="4359" width="20.6640625" style="8"/>
    <col min="4360" max="4360" width="23.6640625" style="8" bestFit="1" customWidth="1"/>
    <col min="4361" max="4609" width="20.6640625" style="8"/>
    <col min="4610" max="4613" width="20.6640625" style="8" customWidth="1"/>
    <col min="4614" max="4614" width="18.83203125" style="8" bestFit="1" customWidth="1"/>
    <col min="4615" max="4615" width="20.6640625" style="8"/>
    <col min="4616" max="4616" width="23.6640625" style="8" bestFit="1" customWidth="1"/>
    <col min="4617" max="4865" width="20.6640625" style="8"/>
    <col min="4866" max="4869" width="20.6640625" style="8" customWidth="1"/>
    <col min="4870" max="4870" width="18.83203125" style="8" bestFit="1" customWidth="1"/>
    <col min="4871" max="4871" width="20.6640625" style="8"/>
    <col min="4872" max="4872" width="23.6640625" style="8" bestFit="1" customWidth="1"/>
    <col min="4873" max="5121" width="20.6640625" style="8"/>
    <col min="5122" max="5125" width="20.6640625" style="8" customWidth="1"/>
    <col min="5126" max="5126" width="18.83203125" style="8" bestFit="1" customWidth="1"/>
    <col min="5127" max="5127" width="20.6640625" style="8"/>
    <col min="5128" max="5128" width="23.6640625" style="8" bestFit="1" customWidth="1"/>
    <col min="5129" max="5377" width="20.6640625" style="8"/>
    <col min="5378" max="5381" width="20.6640625" style="8" customWidth="1"/>
    <col min="5382" max="5382" width="18.83203125" style="8" bestFit="1" customWidth="1"/>
    <col min="5383" max="5383" width="20.6640625" style="8"/>
    <col min="5384" max="5384" width="23.6640625" style="8" bestFit="1" customWidth="1"/>
    <col min="5385" max="5633" width="20.6640625" style="8"/>
    <col min="5634" max="5637" width="20.6640625" style="8" customWidth="1"/>
    <col min="5638" max="5638" width="18.83203125" style="8" bestFit="1" customWidth="1"/>
    <col min="5639" max="5639" width="20.6640625" style="8"/>
    <col min="5640" max="5640" width="23.6640625" style="8" bestFit="1" customWidth="1"/>
    <col min="5641" max="5889" width="20.6640625" style="8"/>
    <col min="5890" max="5893" width="20.6640625" style="8" customWidth="1"/>
    <col min="5894" max="5894" width="18.83203125" style="8" bestFit="1" customWidth="1"/>
    <col min="5895" max="5895" width="20.6640625" style="8"/>
    <col min="5896" max="5896" width="23.6640625" style="8" bestFit="1" customWidth="1"/>
    <col min="5897" max="6145" width="20.6640625" style="8"/>
    <col min="6146" max="6149" width="20.6640625" style="8" customWidth="1"/>
    <col min="6150" max="6150" width="18.83203125" style="8" bestFit="1" customWidth="1"/>
    <col min="6151" max="6151" width="20.6640625" style="8"/>
    <col min="6152" max="6152" width="23.6640625" style="8" bestFit="1" customWidth="1"/>
    <col min="6153" max="6401" width="20.6640625" style="8"/>
    <col min="6402" max="6405" width="20.6640625" style="8" customWidth="1"/>
    <col min="6406" max="6406" width="18.83203125" style="8" bestFit="1" customWidth="1"/>
    <col min="6407" max="6407" width="20.6640625" style="8"/>
    <col min="6408" max="6408" width="23.6640625" style="8" bestFit="1" customWidth="1"/>
    <col min="6409" max="6657" width="20.6640625" style="8"/>
    <col min="6658" max="6661" width="20.6640625" style="8" customWidth="1"/>
    <col min="6662" max="6662" width="18.83203125" style="8" bestFit="1" customWidth="1"/>
    <col min="6663" max="6663" width="20.6640625" style="8"/>
    <col min="6664" max="6664" width="23.6640625" style="8" bestFit="1" customWidth="1"/>
    <col min="6665" max="6913" width="20.6640625" style="8"/>
    <col min="6914" max="6917" width="20.6640625" style="8" customWidth="1"/>
    <col min="6918" max="6918" width="18.83203125" style="8" bestFit="1" customWidth="1"/>
    <col min="6919" max="6919" width="20.6640625" style="8"/>
    <col min="6920" max="6920" width="23.6640625" style="8" bestFit="1" customWidth="1"/>
    <col min="6921" max="7169" width="20.6640625" style="8"/>
    <col min="7170" max="7173" width="20.6640625" style="8" customWidth="1"/>
    <col min="7174" max="7174" width="18.83203125" style="8" bestFit="1" customWidth="1"/>
    <col min="7175" max="7175" width="20.6640625" style="8"/>
    <col min="7176" max="7176" width="23.6640625" style="8" bestFit="1" customWidth="1"/>
    <col min="7177" max="7425" width="20.6640625" style="8"/>
    <col min="7426" max="7429" width="20.6640625" style="8" customWidth="1"/>
    <col min="7430" max="7430" width="18.83203125" style="8" bestFit="1" customWidth="1"/>
    <col min="7431" max="7431" width="20.6640625" style="8"/>
    <col min="7432" max="7432" width="23.6640625" style="8" bestFit="1" customWidth="1"/>
    <col min="7433" max="7681" width="20.6640625" style="8"/>
    <col min="7682" max="7685" width="20.6640625" style="8" customWidth="1"/>
    <col min="7686" max="7686" width="18.83203125" style="8" bestFit="1" customWidth="1"/>
    <col min="7687" max="7687" width="20.6640625" style="8"/>
    <col min="7688" max="7688" width="23.6640625" style="8" bestFit="1" customWidth="1"/>
    <col min="7689" max="7937" width="20.6640625" style="8"/>
    <col min="7938" max="7941" width="20.6640625" style="8" customWidth="1"/>
    <col min="7942" max="7942" width="18.83203125" style="8" bestFit="1" customWidth="1"/>
    <col min="7943" max="7943" width="20.6640625" style="8"/>
    <col min="7944" max="7944" width="23.6640625" style="8" bestFit="1" customWidth="1"/>
    <col min="7945" max="8193" width="20.6640625" style="8"/>
    <col min="8194" max="8197" width="20.6640625" style="8" customWidth="1"/>
    <col min="8198" max="8198" width="18.83203125" style="8" bestFit="1" customWidth="1"/>
    <col min="8199" max="8199" width="20.6640625" style="8"/>
    <col min="8200" max="8200" width="23.6640625" style="8" bestFit="1" customWidth="1"/>
    <col min="8201" max="8449" width="20.6640625" style="8"/>
    <col min="8450" max="8453" width="20.6640625" style="8" customWidth="1"/>
    <col min="8454" max="8454" width="18.83203125" style="8" bestFit="1" customWidth="1"/>
    <col min="8455" max="8455" width="20.6640625" style="8"/>
    <col min="8456" max="8456" width="23.6640625" style="8" bestFit="1" customWidth="1"/>
    <col min="8457" max="8705" width="20.6640625" style="8"/>
    <col min="8706" max="8709" width="20.6640625" style="8" customWidth="1"/>
    <col min="8710" max="8710" width="18.83203125" style="8" bestFit="1" customWidth="1"/>
    <col min="8711" max="8711" width="20.6640625" style="8"/>
    <col min="8712" max="8712" width="23.6640625" style="8" bestFit="1" customWidth="1"/>
    <col min="8713" max="8961" width="20.6640625" style="8"/>
    <col min="8962" max="8965" width="20.6640625" style="8" customWidth="1"/>
    <col min="8966" max="8966" width="18.83203125" style="8" bestFit="1" customWidth="1"/>
    <col min="8967" max="8967" width="20.6640625" style="8"/>
    <col min="8968" max="8968" width="23.6640625" style="8" bestFit="1" customWidth="1"/>
    <col min="8969" max="9217" width="20.6640625" style="8"/>
    <col min="9218" max="9221" width="20.6640625" style="8" customWidth="1"/>
    <col min="9222" max="9222" width="18.83203125" style="8" bestFit="1" customWidth="1"/>
    <col min="9223" max="9223" width="20.6640625" style="8"/>
    <col min="9224" max="9224" width="23.6640625" style="8" bestFit="1" customWidth="1"/>
    <col min="9225" max="9473" width="20.6640625" style="8"/>
    <col min="9474" max="9477" width="20.6640625" style="8" customWidth="1"/>
    <col min="9478" max="9478" width="18.83203125" style="8" bestFit="1" customWidth="1"/>
    <col min="9479" max="9479" width="20.6640625" style="8"/>
    <col min="9480" max="9480" width="23.6640625" style="8" bestFit="1" customWidth="1"/>
    <col min="9481" max="9729" width="20.6640625" style="8"/>
    <col min="9730" max="9733" width="20.6640625" style="8" customWidth="1"/>
    <col min="9734" max="9734" width="18.83203125" style="8" bestFit="1" customWidth="1"/>
    <col min="9735" max="9735" width="20.6640625" style="8"/>
    <col min="9736" max="9736" width="23.6640625" style="8" bestFit="1" customWidth="1"/>
    <col min="9737" max="9985" width="20.6640625" style="8"/>
    <col min="9986" max="9989" width="20.6640625" style="8" customWidth="1"/>
    <col min="9990" max="9990" width="18.83203125" style="8" bestFit="1" customWidth="1"/>
    <col min="9991" max="9991" width="20.6640625" style="8"/>
    <col min="9992" max="9992" width="23.6640625" style="8" bestFit="1" customWidth="1"/>
    <col min="9993" max="10241" width="20.6640625" style="8"/>
    <col min="10242" max="10245" width="20.6640625" style="8" customWidth="1"/>
    <col min="10246" max="10246" width="18.83203125" style="8" bestFit="1" customWidth="1"/>
    <col min="10247" max="10247" width="20.6640625" style="8"/>
    <col min="10248" max="10248" width="23.6640625" style="8" bestFit="1" customWidth="1"/>
    <col min="10249" max="10497" width="20.6640625" style="8"/>
    <col min="10498" max="10501" width="20.6640625" style="8" customWidth="1"/>
    <col min="10502" max="10502" width="18.83203125" style="8" bestFit="1" customWidth="1"/>
    <col min="10503" max="10503" width="20.6640625" style="8"/>
    <col min="10504" max="10504" width="23.6640625" style="8" bestFit="1" customWidth="1"/>
    <col min="10505" max="10753" width="20.6640625" style="8"/>
    <col min="10754" max="10757" width="20.6640625" style="8" customWidth="1"/>
    <col min="10758" max="10758" width="18.83203125" style="8" bestFit="1" customWidth="1"/>
    <col min="10759" max="10759" width="20.6640625" style="8"/>
    <col min="10760" max="10760" width="23.6640625" style="8" bestFit="1" customWidth="1"/>
    <col min="10761" max="11009" width="20.6640625" style="8"/>
    <col min="11010" max="11013" width="20.6640625" style="8" customWidth="1"/>
    <col min="11014" max="11014" width="18.83203125" style="8" bestFit="1" customWidth="1"/>
    <col min="11015" max="11015" width="20.6640625" style="8"/>
    <col min="11016" max="11016" width="23.6640625" style="8" bestFit="1" customWidth="1"/>
    <col min="11017" max="11265" width="20.6640625" style="8"/>
    <col min="11266" max="11269" width="20.6640625" style="8" customWidth="1"/>
    <col min="11270" max="11270" width="18.83203125" style="8" bestFit="1" customWidth="1"/>
    <col min="11271" max="11271" width="20.6640625" style="8"/>
    <col min="11272" max="11272" width="23.6640625" style="8" bestFit="1" customWidth="1"/>
    <col min="11273" max="11521" width="20.6640625" style="8"/>
    <col min="11522" max="11525" width="20.6640625" style="8" customWidth="1"/>
    <col min="11526" max="11526" width="18.83203125" style="8" bestFit="1" customWidth="1"/>
    <col min="11527" max="11527" width="20.6640625" style="8"/>
    <col min="11528" max="11528" width="23.6640625" style="8" bestFit="1" customWidth="1"/>
    <col min="11529" max="11777" width="20.6640625" style="8"/>
    <col min="11778" max="11781" width="20.6640625" style="8" customWidth="1"/>
    <col min="11782" max="11782" width="18.83203125" style="8" bestFit="1" customWidth="1"/>
    <col min="11783" max="11783" width="20.6640625" style="8"/>
    <col min="11784" max="11784" width="23.6640625" style="8" bestFit="1" customWidth="1"/>
    <col min="11785" max="12033" width="20.6640625" style="8"/>
    <col min="12034" max="12037" width="20.6640625" style="8" customWidth="1"/>
    <col min="12038" max="12038" width="18.83203125" style="8" bestFit="1" customWidth="1"/>
    <col min="12039" max="12039" width="20.6640625" style="8"/>
    <col min="12040" max="12040" width="23.6640625" style="8" bestFit="1" customWidth="1"/>
    <col min="12041" max="12289" width="20.6640625" style="8"/>
    <col min="12290" max="12293" width="20.6640625" style="8" customWidth="1"/>
    <col min="12294" max="12294" width="18.83203125" style="8" bestFit="1" customWidth="1"/>
    <col min="12295" max="12295" width="20.6640625" style="8"/>
    <col min="12296" max="12296" width="23.6640625" style="8" bestFit="1" customWidth="1"/>
    <col min="12297" max="12545" width="20.6640625" style="8"/>
    <col min="12546" max="12549" width="20.6640625" style="8" customWidth="1"/>
    <col min="12550" max="12550" width="18.83203125" style="8" bestFit="1" customWidth="1"/>
    <col min="12551" max="12551" width="20.6640625" style="8"/>
    <col min="12552" max="12552" width="23.6640625" style="8" bestFit="1" customWidth="1"/>
    <col min="12553" max="12801" width="20.6640625" style="8"/>
    <col min="12802" max="12805" width="20.6640625" style="8" customWidth="1"/>
    <col min="12806" max="12806" width="18.83203125" style="8" bestFit="1" customWidth="1"/>
    <col min="12807" max="12807" width="20.6640625" style="8"/>
    <col min="12808" max="12808" width="23.6640625" style="8" bestFit="1" customWidth="1"/>
    <col min="12809" max="13057" width="20.6640625" style="8"/>
    <col min="13058" max="13061" width="20.6640625" style="8" customWidth="1"/>
    <col min="13062" max="13062" width="18.83203125" style="8" bestFit="1" customWidth="1"/>
    <col min="13063" max="13063" width="20.6640625" style="8"/>
    <col min="13064" max="13064" width="23.6640625" style="8" bestFit="1" customWidth="1"/>
    <col min="13065" max="13313" width="20.6640625" style="8"/>
    <col min="13314" max="13317" width="20.6640625" style="8" customWidth="1"/>
    <col min="13318" max="13318" width="18.83203125" style="8" bestFit="1" customWidth="1"/>
    <col min="13319" max="13319" width="20.6640625" style="8"/>
    <col min="13320" max="13320" width="23.6640625" style="8" bestFit="1" customWidth="1"/>
    <col min="13321" max="13569" width="20.6640625" style="8"/>
    <col min="13570" max="13573" width="20.6640625" style="8" customWidth="1"/>
    <col min="13574" max="13574" width="18.83203125" style="8" bestFit="1" customWidth="1"/>
    <col min="13575" max="13575" width="20.6640625" style="8"/>
    <col min="13576" max="13576" width="23.6640625" style="8" bestFit="1" customWidth="1"/>
    <col min="13577" max="13825" width="20.6640625" style="8"/>
    <col min="13826" max="13829" width="20.6640625" style="8" customWidth="1"/>
    <col min="13830" max="13830" width="18.83203125" style="8" bestFit="1" customWidth="1"/>
    <col min="13831" max="13831" width="20.6640625" style="8"/>
    <col min="13832" max="13832" width="23.6640625" style="8" bestFit="1" customWidth="1"/>
    <col min="13833" max="14081" width="20.6640625" style="8"/>
    <col min="14082" max="14085" width="20.6640625" style="8" customWidth="1"/>
    <col min="14086" max="14086" width="18.83203125" style="8" bestFit="1" customWidth="1"/>
    <col min="14087" max="14087" width="20.6640625" style="8"/>
    <col min="14088" max="14088" width="23.6640625" style="8" bestFit="1" customWidth="1"/>
    <col min="14089" max="14337" width="20.6640625" style="8"/>
    <col min="14338" max="14341" width="20.6640625" style="8" customWidth="1"/>
    <col min="14342" max="14342" width="18.83203125" style="8" bestFit="1" customWidth="1"/>
    <col min="14343" max="14343" width="20.6640625" style="8"/>
    <col min="14344" max="14344" width="23.6640625" style="8" bestFit="1" customWidth="1"/>
    <col min="14345" max="14593" width="20.6640625" style="8"/>
    <col min="14594" max="14597" width="20.6640625" style="8" customWidth="1"/>
    <col min="14598" max="14598" width="18.83203125" style="8" bestFit="1" customWidth="1"/>
    <col min="14599" max="14599" width="20.6640625" style="8"/>
    <col min="14600" max="14600" width="23.6640625" style="8" bestFit="1" customWidth="1"/>
    <col min="14601" max="14849" width="20.6640625" style="8"/>
    <col min="14850" max="14853" width="20.6640625" style="8" customWidth="1"/>
    <col min="14854" max="14854" width="18.83203125" style="8" bestFit="1" customWidth="1"/>
    <col min="14855" max="14855" width="20.6640625" style="8"/>
    <col min="14856" max="14856" width="23.6640625" style="8" bestFit="1" customWidth="1"/>
    <col min="14857" max="15105" width="20.6640625" style="8"/>
    <col min="15106" max="15109" width="20.6640625" style="8" customWidth="1"/>
    <col min="15110" max="15110" width="18.83203125" style="8" bestFit="1" customWidth="1"/>
    <col min="15111" max="15111" width="20.6640625" style="8"/>
    <col min="15112" max="15112" width="23.6640625" style="8" bestFit="1" customWidth="1"/>
    <col min="15113" max="15361" width="20.6640625" style="8"/>
    <col min="15362" max="15365" width="20.6640625" style="8" customWidth="1"/>
    <col min="15366" max="15366" width="18.83203125" style="8" bestFit="1" customWidth="1"/>
    <col min="15367" max="15367" width="20.6640625" style="8"/>
    <col min="15368" max="15368" width="23.6640625" style="8" bestFit="1" customWidth="1"/>
    <col min="15369" max="15617" width="20.6640625" style="8"/>
    <col min="15618" max="15621" width="20.6640625" style="8" customWidth="1"/>
    <col min="15622" max="15622" width="18.83203125" style="8" bestFit="1" customWidth="1"/>
    <col min="15623" max="15623" width="20.6640625" style="8"/>
    <col min="15624" max="15624" width="23.6640625" style="8" bestFit="1" customWidth="1"/>
    <col min="15625" max="15873" width="20.6640625" style="8"/>
    <col min="15874" max="15877" width="20.6640625" style="8" customWidth="1"/>
    <col min="15878" max="15878" width="18.83203125" style="8" bestFit="1" customWidth="1"/>
    <col min="15879" max="15879" width="20.6640625" style="8"/>
    <col min="15880" max="15880" width="23.6640625" style="8" bestFit="1" customWidth="1"/>
    <col min="15881" max="16129" width="20.6640625" style="8"/>
    <col min="16130" max="16133" width="20.6640625" style="8" customWidth="1"/>
    <col min="16134" max="16134" width="18.83203125" style="8" bestFit="1" customWidth="1"/>
    <col min="16135" max="16135" width="20.6640625" style="8"/>
    <col min="16136" max="16136" width="23.6640625" style="8" bestFit="1" customWidth="1"/>
    <col min="16137" max="16384" width="20.6640625" style="8"/>
  </cols>
  <sheetData>
    <row r="1" spans="1:9" ht="17" thickBot="1" x14ac:dyDescent="0.25">
      <c r="H1" s="95">
        <f>IF($D$2="ANTE_18121999",HLOOKUP($D$4,TAB_2013_ANTE,$E$4+1,FALSE),HLOOKUP($D$4,TAB_2013_POST,$E$4+1,FALSE))</f>
        <v>30269.62</v>
      </c>
      <c r="I1" s="95"/>
    </row>
    <row r="2" spans="1:9" ht="17" thickBot="1" x14ac:dyDescent="0.25">
      <c r="A2" s="106" t="s">
        <v>73</v>
      </c>
      <c r="B2" s="106"/>
      <c r="D2" s="11" t="s">
        <v>72</v>
      </c>
      <c r="F2" s="12" t="s">
        <v>36</v>
      </c>
      <c r="G2" s="52">
        <v>100</v>
      </c>
      <c r="H2" s="95">
        <f>IF($D$2="ANTE_18121999",HLOOKUP($D$4,TAB_2014_ANTE,$E$4+1,FALSE),HLOOKUP($D$4,TAB_2014_POST,$E$4+1,FALSE))</f>
        <v>30269.62</v>
      </c>
      <c r="I2" s="95" t="s">
        <v>60</v>
      </c>
    </row>
    <row r="3" spans="1:9" ht="17" thickBot="1" x14ac:dyDescent="0.25">
      <c r="H3" s="95">
        <f>IF($D$2="ANTE_18121999",HLOOKUP($D$4,TAB_2015_ANTE,$E$4+1,FALSE),HLOOKUP($D$4,TAB_2015_POST,$E$4+1,FALSE))</f>
        <v>30481.51</v>
      </c>
      <c r="I3" s="95" t="s">
        <v>59</v>
      </c>
    </row>
    <row r="4" spans="1:9" s="45" customFormat="1" ht="30.75" customHeight="1" thickBot="1" x14ac:dyDescent="0.25">
      <c r="A4" s="41" t="s">
        <v>37</v>
      </c>
      <c r="B4" s="42">
        <v>407</v>
      </c>
      <c r="C4" s="43"/>
      <c r="D4" s="74" t="str">
        <f>"LIV."&amp;LEFT(B4,1)</f>
        <v>LIV.4</v>
      </c>
      <c r="E4" s="75" t="str">
        <f>RIGHT(B4,2)</f>
        <v>07</v>
      </c>
      <c r="F4" s="44"/>
      <c r="H4" s="95">
        <f>IF($D$2="ANTE_18121999",HLOOKUP($D$4,TAB_2016_ANTE,$E$4+1,FALSE),HLOOKUP($D$4,TAB_2016_POST,$E$4+1,FALSE))</f>
        <v>30633.919999999998</v>
      </c>
      <c r="I4" s="96"/>
    </row>
    <row r="5" spans="1:9" hidden="1" x14ac:dyDescent="0.2">
      <c r="A5" s="13"/>
      <c r="B5" s="14"/>
      <c r="C5" s="15"/>
      <c r="D5" s="14"/>
      <c r="E5" s="13"/>
      <c r="F5" s="13"/>
      <c r="G5" s="16"/>
      <c r="H5" s="95">
        <f>IF($D$2="ANTE_18121999",HLOOKUP($D$4,TAB_2017_ANTE,$E$4+1,FALSE),HLOOKUP($D$4,TAB_2017_POST,$E$4+1,FALSE))</f>
        <v>30940.26</v>
      </c>
      <c r="I5" s="95"/>
    </row>
    <row r="6" spans="1:9" hidden="1" x14ac:dyDescent="0.2">
      <c r="A6" s="13"/>
      <c r="B6" s="14"/>
      <c r="C6" s="15"/>
      <c r="D6" s="14"/>
      <c r="E6" s="13"/>
      <c r="F6" s="13"/>
      <c r="G6" s="16"/>
      <c r="H6" s="95">
        <f>IF($D$2="ANTE_18121999",HLOOKUP($D$4,TAB_2018_ANTE,$E$4+1,FALSE),HLOOKUP($D$4,TAB_2018_POST,$E$4+1,FALSE))</f>
        <v>31311.54</v>
      </c>
    </row>
    <row r="7" spans="1:9" x14ac:dyDescent="0.2">
      <c r="A7" s="13"/>
      <c r="B7" s="14"/>
      <c r="C7" s="15"/>
      <c r="D7" s="14"/>
      <c r="E7" s="13"/>
      <c r="F7" s="13"/>
      <c r="G7" s="16"/>
      <c r="H7" s="95">
        <f>IF($D$2="ANTE_18121999",HLOOKUP($D$4,TAB_2019_ANTE,$E$4+1,FALSE),HLOOKUP($D$4,TAB_2019_POST,$E$4+1,FALSE))</f>
        <v>31732.05</v>
      </c>
    </row>
    <row r="8" spans="1:9" x14ac:dyDescent="0.2">
      <c r="A8" s="99" t="s">
        <v>38</v>
      </c>
      <c r="B8" s="100" t="s">
        <v>39</v>
      </c>
      <c r="C8" s="101" t="s">
        <v>40</v>
      </c>
      <c r="D8" s="100" t="s">
        <v>41</v>
      </c>
      <c r="E8" s="99" t="s">
        <v>42</v>
      </c>
      <c r="F8" s="99" t="s">
        <v>57</v>
      </c>
      <c r="G8" s="99" t="s">
        <v>43</v>
      </c>
      <c r="H8" s="99" t="s">
        <v>49</v>
      </c>
    </row>
    <row r="9" spans="1:9" x14ac:dyDescent="0.2">
      <c r="A9" s="91">
        <v>41456</v>
      </c>
      <c r="B9" s="53">
        <f>+H1*$G$2%</f>
        <v>30269.62</v>
      </c>
      <c r="C9" s="54">
        <v>0</v>
      </c>
      <c r="D9" s="55">
        <f>+B9*C9</f>
        <v>0</v>
      </c>
      <c r="E9" s="56"/>
      <c r="F9" s="56"/>
      <c r="G9" s="57"/>
      <c r="H9" s="17"/>
    </row>
    <row r="10" spans="1:9" x14ac:dyDescent="0.2">
      <c r="A10" s="91">
        <v>41640</v>
      </c>
      <c r="B10" s="53">
        <f>+H2*$G$2%</f>
        <v>30269.62</v>
      </c>
      <c r="C10" s="54">
        <f>+B10/B9-1</f>
        <v>0</v>
      </c>
      <c r="D10" s="55">
        <f>+B9*C10</f>
        <v>0</v>
      </c>
      <c r="E10" s="58">
        <f>IF(D2="ANTE_18121999",VLOOKUP($B$4,TAB_UT_ANTE,4,FALSE),VLOOKUP($B$4,TAB_UT_POST,4,FALSE))</f>
        <v>400</v>
      </c>
      <c r="F10" s="58">
        <f>IF(D2="ANTE_18121999",VLOOKUP($B$4,TAB_UT_ANTE_FP,4,FALSE),VLOOKUP($B$4,TAB_UT_POST_FP,4,FALSE))</f>
        <v>489</v>
      </c>
      <c r="G10" s="58"/>
      <c r="H10" s="17"/>
    </row>
    <row r="11" spans="1:9" x14ac:dyDescent="0.2">
      <c r="A11" s="91">
        <v>42005</v>
      </c>
      <c r="B11" s="53">
        <f>+H3*$G$2%</f>
        <v>30481.51</v>
      </c>
      <c r="C11" s="54">
        <f>+B11/B10-1</f>
        <v>7.0000878768876618E-3</v>
      </c>
      <c r="D11" s="55">
        <f>+B10*C11</f>
        <v>211.88999999999629</v>
      </c>
      <c r="E11" s="59"/>
      <c r="F11" s="59"/>
      <c r="G11" s="58">
        <f>+D11</f>
        <v>211.88999999999629</v>
      </c>
      <c r="H11" s="17"/>
      <c r="I11" s="26"/>
    </row>
    <row r="12" spans="1:9" x14ac:dyDescent="0.2">
      <c r="A12" s="91">
        <v>42370</v>
      </c>
      <c r="B12" s="53">
        <f>+H4*$G$2%</f>
        <v>30633.919999999998</v>
      </c>
      <c r="C12" s="54">
        <f>+B12/B11-1</f>
        <v>5.0000803765954949E-3</v>
      </c>
      <c r="D12" s="55">
        <f>+B11*C12</f>
        <v>152.40999999999934</v>
      </c>
      <c r="E12" s="60"/>
      <c r="F12" s="60"/>
      <c r="G12" s="58">
        <f>+D12+G11</f>
        <v>364.29999999999563</v>
      </c>
      <c r="H12" s="17"/>
    </row>
    <row r="13" spans="1:9" x14ac:dyDescent="0.2">
      <c r="A13" s="91">
        <v>42736</v>
      </c>
      <c r="B13" s="53">
        <f>+H5*$G$2%</f>
        <v>30940.26</v>
      </c>
      <c r="C13" s="54">
        <f>+B13/B12-1</f>
        <v>1.0000026114842742E-2</v>
      </c>
      <c r="D13" s="55">
        <f>+B12*C13</f>
        <v>306.34000000000333</v>
      </c>
      <c r="E13" s="60"/>
      <c r="F13" s="60"/>
      <c r="G13" s="58">
        <f>(+D13+G12)/14*$H$13</f>
        <v>143.70857142857119</v>
      </c>
      <c r="H13" s="18">
        <v>3</v>
      </c>
      <c r="I13" s="26"/>
    </row>
    <row r="14" spans="1:9" x14ac:dyDescent="0.2">
      <c r="A14" s="92"/>
      <c r="B14" s="20"/>
      <c r="C14" s="27"/>
      <c r="D14" s="22"/>
      <c r="E14" s="23"/>
      <c r="F14" s="23"/>
      <c r="G14" s="40">
        <f>SUM(G11:G13)</f>
        <v>719.89857142856306</v>
      </c>
      <c r="H14" s="24"/>
    </row>
    <row r="15" spans="1:9" x14ac:dyDescent="0.2">
      <c r="A15" s="91">
        <v>43101</v>
      </c>
      <c r="B15" s="53">
        <f>+H6*$G$2%</f>
        <v>31311.54</v>
      </c>
      <c r="C15" s="54">
        <f>+B15/B13-1</f>
        <v>1.1999899160511251E-2</v>
      </c>
      <c r="D15" s="55">
        <f>+B13*C15</f>
        <v>371.27999999999986</v>
      </c>
      <c r="E15" s="23"/>
      <c r="F15" s="23"/>
      <c r="G15" s="23"/>
      <c r="H15" s="24"/>
    </row>
    <row r="16" spans="1:9" x14ac:dyDescent="0.2">
      <c r="A16" s="91">
        <v>43647</v>
      </c>
      <c r="B16" s="53">
        <f>+H7*$G$2%</f>
        <v>31732.05</v>
      </c>
      <c r="C16" s="54">
        <f>+B16/B15-1</f>
        <v>1.3429872820052813E-2</v>
      </c>
      <c r="D16" s="55">
        <f>+B15*C16</f>
        <v>420.50999999999647</v>
      </c>
      <c r="E16" s="23"/>
      <c r="F16" s="23"/>
      <c r="G16" s="23"/>
      <c r="H16" s="24"/>
    </row>
    <row r="17" spans="1:8" x14ac:dyDescent="0.2">
      <c r="A17" s="19"/>
      <c r="B17" s="20"/>
      <c r="C17" s="21"/>
      <c r="D17" s="22"/>
      <c r="E17" s="23"/>
      <c r="F17" s="23"/>
      <c r="G17" s="23"/>
    </row>
    <row r="18" spans="1:8" x14ac:dyDescent="0.2">
      <c r="A18" s="19"/>
      <c r="B18" s="20"/>
      <c r="C18" s="21"/>
      <c r="D18" s="22"/>
      <c r="E18" s="23"/>
      <c r="F18" s="23"/>
      <c r="G18" s="23"/>
      <c r="H18" s="81">
        <f>IF($D$21="ANTE_181299",HLOOKUP($D$23,TAB_2013_ANTE_F,$E$23+1,FALSE),HLOOKUP($D$23,TAB_2013_POST_F,$E$23+1,FALSE))</f>
        <v>3568.37</v>
      </c>
    </row>
    <row r="19" spans="1:8" s="45" customFormat="1" ht="26.25" customHeight="1" x14ac:dyDescent="0.2">
      <c r="A19" s="102" t="s">
        <v>66</v>
      </c>
      <c r="B19" s="103"/>
      <c r="C19" s="50"/>
      <c r="D19" s="51"/>
      <c r="E19" s="49"/>
      <c r="F19" s="49"/>
      <c r="G19" s="49"/>
      <c r="H19" s="97">
        <f>IF($D$21="ANTE_181299",HLOOKUP($D$23,TAB_2014_ANTE_F,$E$23+1,FALSE),HLOOKUP($D$23,TAB_2014_POST_F,$E$23+1,FALSE))</f>
        <v>3568.37</v>
      </c>
    </row>
    <row r="20" spans="1:8" ht="17" thickBot="1" x14ac:dyDescent="0.25">
      <c r="A20" s="19"/>
      <c r="B20" s="20"/>
      <c r="C20" s="21"/>
      <c r="D20" s="22"/>
      <c r="E20" s="23"/>
      <c r="F20" s="23"/>
      <c r="G20" s="23"/>
      <c r="H20" s="98">
        <f>IF($D$21="ANTE_181299",HLOOKUP($D$23,TAB_2015_ANTE_F,$E$23+1,FALSE),HLOOKUP($D$23,TAB_2015_POST_F,$E$23+1,FALSE))</f>
        <v>3629.03</v>
      </c>
    </row>
    <row r="21" spans="1:8" ht="22" thickBot="1" x14ac:dyDescent="0.25">
      <c r="A21" s="106" t="s">
        <v>73</v>
      </c>
      <c r="B21" s="106"/>
      <c r="D21" s="111" t="s">
        <v>68</v>
      </c>
      <c r="E21" s="23"/>
      <c r="F21" s="23"/>
      <c r="G21" s="23"/>
      <c r="H21" s="97">
        <f>IF($D$21="ANTE_181299",HLOOKUP($D$23,TAB_2016_ANTE_F,$E$23+1,FALSE),HLOOKUP($D$23,TAB_2016_POST_F,$E$23+1,FALSE))</f>
        <v>3647.17515</v>
      </c>
    </row>
    <row r="22" spans="1:8" x14ac:dyDescent="0.2">
      <c r="A22" s="19"/>
      <c r="B22" s="20"/>
      <c r="C22" s="21"/>
      <c r="D22" s="22"/>
      <c r="E22" s="23"/>
      <c r="F22" s="23"/>
      <c r="G22" s="23"/>
      <c r="H22" s="98">
        <f>IF($D$21="ANTE_181299",HLOOKUP($D$23,TAB_2017_ANTE_F,$E$23+1,FALSE),HLOOKUP($D$23,TAB_2017_POST_F,$E$23+1,FALSE))</f>
        <v>3683.6469015000002</v>
      </c>
    </row>
    <row r="23" spans="1:8" s="45" customFormat="1" ht="36" customHeight="1" x14ac:dyDescent="0.2">
      <c r="A23" s="46" t="s">
        <v>44</v>
      </c>
      <c r="B23" s="47">
        <v>1</v>
      </c>
      <c r="C23" s="43"/>
      <c r="D23" s="104" t="str">
        <f>"Grado"&amp;LEFT(B23,1)</f>
        <v>Grado1</v>
      </c>
      <c r="E23" s="105" t="str">
        <f>RIGHT(B23,2)</f>
        <v>1</v>
      </c>
      <c r="F23" s="48"/>
      <c r="G23" s="49"/>
      <c r="H23" s="98">
        <f>IF($D$21="ANTE_181299",HLOOKUP($D$23,TAB_2018_ANTE_F,$E$23+1,FALSE),HLOOKUP($D$23,TAB_2018_POST_F,$E$23+1,FALSE))</f>
        <v>3727.8506643180003</v>
      </c>
    </row>
    <row r="24" spans="1:8" x14ac:dyDescent="0.2">
      <c r="A24" s="19"/>
      <c r="B24" s="20"/>
      <c r="C24" s="21"/>
      <c r="D24" s="22"/>
      <c r="E24" s="23"/>
      <c r="F24" s="23"/>
      <c r="G24" s="23"/>
      <c r="H24" s="98">
        <f>IF($D$21="ANTE_181299",HLOOKUP($D$23,TAB_2019_ANTE_F,$E$23+1,FALSE),HLOOKUP($D$23,TAB_2019_POST_F,$E$23+1,FALSE))</f>
        <v>3777.9156987397914</v>
      </c>
    </row>
    <row r="25" spans="1:8" hidden="1" x14ac:dyDescent="0.2">
      <c r="A25" s="19"/>
      <c r="B25" s="20"/>
      <c r="C25" s="21"/>
      <c r="D25" s="22"/>
      <c r="E25" s="23"/>
      <c r="F25" s="23"/>
      <c r="G25" s="23"/>
    </row>
    <row r="26" spans="1:8" hidden="1" x14ac:dyDescent="0.2">
      <c r="A26" s="19"/>
      <c r="B26" s="20"/>
      <c r="C26" s="21"/>
      <c r="D26" s="22"/>
      <c r="E26" s="23"/>
      <c r="F26" s="23"/>
      <c r="G26" s="23"/>
    </row>
    <row r="27" spans="1:8" x14ac:dyDescent="0.2">
      <c r="A27" s="99" t="s">
        <v>38</v>
      </c>
      <c r="B27" s="100" t="s">
        <v>45</v>
      </c>
      <c r="C27" s="101" t="s">
        <v>40</v>
      </c>
      <c r="D27" s="100" t="s">
        <v>41</v>
      </c>
      <c r="E27" s="99" t="s">
        <v>42</v>
      </c>
      <c r="F27" s="99" t="s">
        <v>57</v>
      </c>
      <c r="G27" s="99" t="s">
        <v>43</v>
      </c>
      <c r="H27" s="99" t="s">
        <v>49</v>
      </c>
    </row>
    <row r="28" spans="1:8" x14ac:dyDescent="0.2">
      <c r="A28" s="93">
        <f>+A9</f>
        <v>41456</v>
      </c>
      <c r="B28" s="53">
        <f>IF($B$23=1,0,H18)</f>
        <v>0</v>
      </c>
      <c r="C28" s="54">
        <v>0</v>
      </c>
      <c r="D28" s="55">
        <f>+B28*C28</f>
        <v>0</v>
      </c>
      <c r="E28" s="56"/>
      <c r="F28" s="56"/>
      <c r="G28" s="55"/>
      <c r="H28" s="62"/>
    </row>
    <row r="29" spans="1:8" x14ac:dyDescent="0.2">
      <c r="A29" s="93">
        <f>+A10</f>
        <v>41640</v>
      </c>
      <c r="B29" s="53">
        <f>IF($B$23=1,0,H19)</f>
        <v>0</v>
      </c>
      <c r="C29" s="54">
        <f>IF($B$23=1,0,+B29/B28-1)</f>
        <v>0</v>
      </c>
      <c r="D29" s="55">
        <f>+B28*C29</f>
        <v>0</v>
      </c>
      <c r="E29" s="58">
        <f>IF($B$23=1,0,IF($D$21="ANTE_181299",HLOOKUP($D$23,TAB_UT_ANTE_F,$E$23+1,FALSE),HLOOKUP($D$23,TAB_UT_POST_F,$E$23+1,FALSE)))</f>
        <v>0</v>
      </c>
      <c r="F29" s="58">
        <f>IF($B$23=1,0,IF($D$21="ANTE_181299",HLOOKUP($D$23,TAB_UT_ANTE_F_FP,$E$23+1,FALSE),HLOOKUP($D$23,TAB_UT_POST_F_FP,$E$23+1,FALSE)))</f>
        <v>0</v>
      </c>
      <c r="G29" s="57"/>
      <c r="H29" s="62"/>
    </row>
    <row r="30" spans="1:8" x14ac:dyDescent="0.2">
      <c r="A30" s="93">
        <f>+A11</f>
        <v>42005</v>
      </c>
      <c r="B30" s="53">
        <f>IF($B$23=1,0,H20)</f>
        <v>0</v>
      </c>
      <c r="C30" s="54">
        <f>IF($B$23=1,0,+B30/B29-1)</f>
        <v>0</v>
      </c>
      <c r="D30" s="55">
        <f>+B29*C30</f>
        <v>0</v>
      </c>
      <c r="E30" s="61"/>
      <c r="F30" s="61"/>
      <c r="G30" s="58">
        <f>+D30</f>
        <v>0</v>
      </c>
      <c r="H30" s="68"/>
    </row>
    <row r="31" spans="1:8" x14ac:dyDescent="0.2">
      <c r="A31" s="93">
        <f>+A12</f>
        <v>42370</v>
      </c>
      <c r="B31" s="53">
        <f>IF($B$23=1,0,H21)</f>
        <v>0</v>
      </c>
      <c r="C31" s="54">
        <f>IF($B$23=1,0,+B31/B30-1)</f>
        <v>0</v>
      </c>
      <c r="D31" s="55">
        <f>+B30*C31</f>
        <v>0</v>
      </c>
      <c r="E31" s="62"/>
      <c r="F31" s="62"/>
      <c r="G31" s="58">
        <f>+G30+D31</f>
        <v>0</v>
      </c>
      <c r="H31" s="62"/>
    </row>
    <row r="32" spans="1:8" x14ac:dyDescent="0.2">
      <c r="A32" s="93">
        <f>+A13</f>
        <v>42736</v>
      </c>
      <c r="B32" s="53">
        <f>IF($B$23=1,0,H22)</f>
        <v>0</v>
      </c>
      <c r="C32" s="54">
        <f>IF($B$23=1,0,+B32/B31-1)</f>
        <v>0</v>
      </c>
      <c r="D32" s="55">
        <f>+B31*C32</f>
        <v>0</v>
      </c>
      <c r="E32" s="62"/>
      <c r="F32" s="62"/>
      <c r="G32" s="58">
        <f>(+D32+G31)/14*$H$13</f>
        <v>0</v>
      </c>
      <c r="H32" s="18">
        <f>$H$13</f>
        <v>3</v>
      </c>
    </row>
    <row r="33" spans="1:8" x14ac:dyDescent="0.2">
      <c r="A33" s="94"/>
      <c r="B33" s="63"/>
      <c r="C33" s="64"/>
      <c r="D33" s="65"/>
      <c r="E33" s="66"/>
      <c r="F33" s="66"/>
      <c r="G33" s="67">
        <f>SUM(G30:G32)</f>
        <v>0</v>
      </c>
      <c r="H33" s="23"/>
    </row>
    <row r="34" spans="1:8" x14ac:dyDescent="0.2">
      <c r="A34" s="91">
        <v>43101</v>
      </c>
      <c r="B34" s="53">
        <f>IF($B$23=1,0,H23)</f>
        <v>0</v>
      </c>
      <c r="C34" s="54">
        <f>IF($B$23=1,0,+B34/B32-1)</f>
        <v>0</v>
      </c>
      <c r="D34" s="55">
        <f>+B32*C34</f>
        <v>0</v>
      </c>
      <c r="E34" s="16"/>
      <c r="F34" s="16"/>
      <c r="G34" s="16"/>
      <c r="H34" s="16"/>
    </row>
    <row r="35" spans="1:8" x14ac:dyDescent="0.2">
      <c r="A35" s="91">
        <v>43647</v>
      </c>
      <c r="B35" s="53">
        <f>IF($B$23=1,0,H24)</f>
        <v>0</v>
      </c>
      <c r="C35" s="54">
        <f>IF($B$23=1,0,+B35/B34-1)</f>
        <v>0</v>
      </c>
      <c r="D35" s="55">
        <f>+B34*C35</f>
        <v>0</v>
      </c>
      <c r="E35" s="16"/>
      <c r="F35" s="16"/>
      <c r="G35" s="16"/>
      <c r="H35" s="16"/>
    </row>
    <row r="36" spans="1:8" x14ac:dyDescent="0.2">
      <c r="A36" s="92"/>
      <c r="B36" s="63"/>
      <c r="C36" s="64"/>
      <c r="D36" s="65"/>
      <c r="E36" s="16"/>
      <c r="F36" s="16"/>
      <c r="G36" s="16"/>
      <c r="H36" s="16"/>
    </row>
    <row r="37" spans="1:8" ht="17" thickBot="1" x14ac:dyDescent="0.25">
      <c r="A37" s="19"/>
      <c r="B37" s="63"/>
      <c r="C37" s="64"/>
      <c r="D37" s="65"/>
      <c r="E37" s="16"/>
      <c r="F37" s="16"/>
      <c r="G37" s="16"/>
      <c r="H37" s="16"/>
    </row>
    <row r="38" spans="1:8" ht="43.5" customHeight="1" thickBot="1" x14ac:dyDescent="0.25">
      <c r="A38" s="23"/>
      <c r="B38" s="107" t="s">
        <v>46</v>
      </c>
      <c r="C38" s="108"/>
      <c r="D38" s="87">
        <f>SUM(D9:D35)</f>
        <v>1462.4299999999953</v>
      </c>
      <c r="E38" s="88" t="s">
        <v>58</v>
      </c>
      <c r="F38" s="89"/>
      <c r="G38" s="90">
        <f>+E10+G11+G12+G13+E29+G30+G31+G32</f>
        <v>1119.8985714285632</v>
      </c>
      <c r="H38" s="23"/>
    </row>
    <row r="39" spans="1:8" hidden="1" x14ac:dyDescent="0.2">
      <c r="A39" s="23"/>
      <c r="B39" s="82"/>
      <c r="C39" s="83"/>
      <c r="D39" s="84"/>
      <c r="E39" s="84"/>
      <c r="F39" s="85"/>
      <c r="G39" s="86"/>
      <c r="H39" s="23"/>
    </row>
    <row r="40" spans="1:8" ht="17" hidden="1" thickBot="1" x14ac:dyDescent="0.25">
      <c r="A40" s="23"/>
      <c r="B40" s="69"/>
      <c r="C40" s="70" t="s">
        <v>47</v>
      </c>
      <c r="D40" s="71">
        <f>+D38/B9*100</f>
        <v>4.8313457519453342</v>
      </c>
      <c r="E40" s="70" t="s">
        <v>48</v>
      </c>
      <c r="F40" s="72"/>
      <c r="G40" s="73">
        <f>+D38/14</f>
        <v>104.45928571428537</v>
      </c>
      <c r="H40" s="23"/>
    </row>
    <row r="42" spans="1:8" x14ac:dyDescent="0.2">
      <c r="A42" s="25"/>
    </row>
    <row r="44" spans="1:8" x14ac:dyDescent="0.2">
      <c r="B44" s="20"/>
    </row>
  </sheetData>
  <sheetProtection algorithmName="SHA-512" hashValue="ghF8UOJlN5ftV/idf4XgzT3ZyVTWz1o5BAikO3dtUGLwOqMIIiNdgxm8r2Lb869pTkY5JvgcHX8Ba0mzyhtyMQ==" saltValue="pwF023SSzaBWTpkAG8bGmA==" spinCount="100000" sheet="1" selectLockedCells="1"/>
  <mergeCells count="3">
    <mergeCell ref="A2:B2"/>
    <mergeCell ref="B38:C38"/>
    <mergeCell ref="A21:B21"/>
  </mergeCells>
  <dataValidations count="4">
    <dataValidation type="list" allowBlank="1" showInputMessage="1" showErrorMessage="1" sqref="D2" xr:uid="{00000000-0002-0000-0000-000000000000}">
      <formula1>DATA_ASS</formula1>
    </dataValidation>
    <dataValidation type="list" allowBlank="1" showInputMessage="1" showErrorMessage="1" error="La combinazione Livello-Classe inserita non è corretta." sqref="B4" xr:uid="{00000000-0002-0000-0000-000001000000}">
      <formula1>INDIRECT($D$2)</formula1>
    </dataValidation>
    <dataValidation type="list" allowBlank="1" showInputMessage="1" showErrorMessage="1" sqref="D21" xr:uid="{00000000-0002-0000-0000-000002000000}">
      <formula1>DATA_ASS_F</formula1>
    </dataValidation>
    <dataValidation type="list" allowBlank="1" showInputMessage="1" showErrorMessage="1" sqref="B23" xr:uid="{00000000-0002-0000-0000-000003000000}">
      <formula1>INDIRECT($D$21)</formula1>
    </dataValidation>
  </dataValidations>
  <printOptions horizontalCentered="1"/>
  <pageMargins left="0.59055118110236227" right="0.59055118110236227" top="0.82677165354330717" bottom="0.59055118110236227" header="0.31496062992125984" footer="0.31496062992125984"/>
  <pageSetup paperSize="9" scale="75" fitToHeight="0" orientation="landscape" r:id="rId1"/>
  <headerFooter>
    <oddHeader>&amp;C&amp;20CALCOLO ARRETRATI CCNL 2015-2019&amp;11
&amp;G&amp;R&amp;G</oddHeader>
    <oddFooter>&amp;L&amp;F&amp;R&amp;D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O37"/>
  <sheetViews>
    <sheetView topLeftCell="BD1" workbookViewId="0">
      <selection activeCell="BT6" sqref="BT6"/>
    </sheetView>
  </sheetViews>
  <sheetFormatPr baseColWidth="10" defaultColWidth="8.83203125" defaultRowHeight="15" x14ac:dyDescent="0.2"/>
  <cols>
    <col min="2" max="8" width="11.1640625" bestFit="1" customWidth="1"/>
    <col min="15" max="44" width="9.1640625" customWidth="1"/>
    <col min="48" max="48" width="11.1640625" bestFit="1" customWidth="1"/>
    <col min="63" max="64" width="11.1640625" bestFit="1" customWidth="1"/>
    <col min="108" max="108" width="10.1640625" bestFit="1" customWidth="1"/>
  </cols>
  <sheetData>
    <row r="1" spans="1:119" x14ac:dyDescent="0.2">
      <c r="A1" s="3" t="s">
        <v>20</v>
      </c>
      <c r="P1" s="3" t="s">
        <v>20</v>
      </c>
      <c r="AE1" s="3" t="s">
        <v>20</v>
      </c>
      <c r="AT1" s="3" t="s">
        <v>20</v>
      </c>
      <c r="BI1" s="3" t="s">
        <v>20</v>
      </c>
      <c r="BX1" s="3" t="s">
        <v>20</v>
      </c>
      <c r="CM1" s="3" t="s">
        <v>20</v>
      </c>
      <c r="DB1" s="3" t="s">
        <v>20</v>
      </c>
    </row>
    <row r="3" spans="1:119" x14ac:dyDescent="0.2">
      <c r="A3" t="s">
        <v>19</v>
      </c>
      <c r="K3" t="s">
        <v>23</v>
      </c>
      <c r="P3" t="s">
        <v>30</v>
      </c>
      <c r="S3" s="4">
        <v>0</v>
      </c>
      <c r="Z3" t="s">
        <v>35</v>
      </c>
      <c r="AE3" t="s">
        <v>31</v>
      </c>
      <c r="AH3" s="4">
        <v>0</v>
      </c>
      <c r="AO3" t="s">
        <v>35</v>
      </c>
      <c r="AT3" t="s">
        <v>32</v>
      </c>
      <c r="AW3" s="4">
        <v>7.0000000000000001E-3</v>
      </c>
      <c r="BD3" t="s">
        <v>35</v>
      </c>
      <c r="BI3" t="s">
        <v>33</v>
      </c>
      <c r="BL3" s="4">
        <v>5.0000000000000001E-3</v>
      </c>
      <c r="BS3" t="s">
        <v>35</v>
      </c>
      <c r="BX3" t="s">
        <v>34</v>
      </c>
      <c r="CA3" s="4">
        <v>0.01</v>
      </c>
      <c r="CH3" t="s">
        <v>35</v>
      </c>
      <c r="CM3" t="s">
        <v>64</v>
      </c>
      <c r="CP3" s="4">
        <v>1.2E-2</v>
      </c>
      <c r="CW3" t="s">
        <v>35</v>
      </c>
      <c r="DB3" t="s">
        <v>65</v>
      </c>
      <c r="DE3" s="76">
        <v>1.3429999999999999E-2</v>
      </c>
      <c r="DL3" t="s">
        <v>35</v>
      </c>
    </row>
    <row r="4" spans="1:119" x14ac:dyDescent="0.2">
      <c r="X4" s="7"/>
      <c r="AA4" s="6"/>
      <c r="AB4" s="6"/>
      <c r="AC4" s="6"/>
    </row>
    <row r="5" spans="1:119" x14ac:dyDescent="0.2"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L5" s="6" t="s">
        <v>61</v>
      </c>
      <c r="M5" s="6" t="s">
        <v>62</v>
      </c>
      <c r="N5" s="6" t="s">
        <v>63</v>
      </c>
      <c r="Q5" s="2" t="s">
        <v>0</v>
      </c>
      <c r="R5" s="2" t="s">
        <v>1</v>
      </c>
      <c r="S5" s="2" t="s">
        <v>2</v>
      </c>
      <c r="T5" s="2" t="s">
        <v>3</v>
      </c>
      <c r="U5" s="2" t="s">
        <v>4</v>
      </c>
      <c r="V5" s="2" t="s">
        <v>5</v>
      </c>
      <c r="W5" s="2" t="s">
        <v>6</v>
      </c>
      <c r="AA5" s="6" t="s">
        <v>61</v>
      </c>
      <c r="AB5" s="6" t="s">
        <v>62</v>
      </c>
      <c r="AC5" s="6" t="s">
        <v>63</v>
      </c>
      <c r="AF5" s="2" t="s">
        <v>0</v>
      </c>
      <c r="AG5" s="2" t="s">
        <v>1</v>
      </c>
      <c r="AH5" s="2" t="s">
        <v>2</v>
      </c>
      <c r="AI5" s="2" t="s">
        <v>3</v>
      </c>
      <c r="AJ5" s="2" t="s">
        <v>4</v>
      </c>
      <c r="AK5" s="2" t="s">
        <v>5</v>
      </c>
      <c r="AL5" s="2" t="s">
        <v>6</v>
      </c>
      <c r="AP5" s="6" t="s">
        <v>61</v>
      </c>
      <c r="AQ5" s="6" t="s">
        <v>62</v>
      </c>
      <c r="AR5" s="6" t="s">
        <v>63</v>
      </c>
      <c r="AU5" s="2" t="s">
        <v>0</v>
      </c>
      <c r="AV5" s="2" t="s">
        <v>1</v>
      </c>
      <c r="AW5" s="2" t="s">
        <v>2</v>
      </c>
      <c r="AX5" s="2" t="s">
        <v>3</v>
      </c>
      <c r="AY5" s="2" t="s">
        <v>4</v>
      </c>
      <c r="AZ5" s="2" t="s">
        <v>5</v>
      </c>
      <c r="BA5" s="2" t="s">
        <v>6</v>
      </c>
      <c r="BE5" s="6" t="s">
        <v>61</v>
      </c>
      <c r="BF5" s="6" t="s">
        <v>62</v>
      </c>
      <c r="BG5" s="6" t="s">
        <v>63</v>
      </c>
      <c r="BJ5" s="2" t="s">
        <v>0</v>
      </c>
      <c r="BK5" s="2" t="s">
        <v>1</v>
      </c>
      <c r="BL5" s="2" t="s">
        <v>2</v>
      </c>
      <c r="BM5" s="2" t="s">
        <v>3</v>
      </c>
      <c r="BN5" s="2" t="s">
        <v>4</v>
      </c>
      <c r="BO5" s="2" t="s">
        <v>5</v>
      </c>
      <c r="BP5" s="2" t="s">
        <v>6</v>
      </c>
      <c r="BT5" s="6" t="s">
        <v>61</v>
      </c>
      <c r="BU5" s="6" t="s">
        <v>62</v>
      </c>
      <c r="BV5" s="6" t="s">
        <v>63</v>
      </c>
      <c r="BY5" s="2" t="s">
        <v>0</v>
      </c>
      <c r="BZ5" s="2" t="s">
        <v>1</v>
      </c>
      <c r="CA5" s="2" t="s">
        <v>2</v>
      </c>
      <c r="CB5" s="2" t="s">
        <v>3</v>
      </c>
      <c r="CC5" s="2" t="s">
        <v>4</v>
      </c>
      <c r="CD5" s="2" t="s">
        <v>5</v>
      </c>
      <c r="CE5" s="2" t="s">
        <v>6</v>
      </c>
      <c r="CI5" s="6" t="s">
        <v>61</v>
      </c>
      <c r="CJ5" s="6" t="s">
        <v>62</v>
      </c>
      <c r="CK5" s="6" t="s">
        <v>63</v>
      </c>
      <c r="CN5" s="2" t="s">
        <v>0</v>
      </c>
      <c r="CO5" s="2" t="s">
        <v>1</v>
      </c>
      <c r="CP5" s="2" t="s">
        <v>2</v>
      </c>
      <c r="CQ5" s="2" t="s">
        <v>3</v>
      </c>
      <c r="CR5" s="2" t="s">
        <v>4</v>
      </c>
      <c r="CS5" s="2" t="s">
        <v>5</v>
      </c>
      <c r="CT5" s="2" t="s">
        <v>6</v>
      </c>
      <c r="CX5" s="6" t="s">
        <v>61</v>
      </c>
      <c r="CY5" s="6" t="s">
        <v>62</v>
      </c>
      <c r="CZ5" s="6" t="s">
        <v>63</v>
      </c>
      <c r="DC5" s="2" t="s">
        <v>0</v>
      </c>
      <c r="DD5" s="2" t="s">
        <v>1</v>
      </c>
      <c r="DE5" s="2" t="s">
        <v>2</v>
      </c>
      <c r="DF5" s="2" t="s">
        <v>3</v>
      </c>
      <c r="DG5" s="2" t="s">
        <v>4</v>
      </c>
      <c r="DH5" s="2" t="s">
        <v>5</v>
      </c>
      <c r="DI5" s="2" t="s">
        <v>6</v>
      </c>
      <c r="DM5" s="6" t="s">
        <v>61</v>
      </c>
      <c r="DN5" s="6" t="s">
        <v>62</v>
      </c>
      <c r="DO5" s="6" t="s">
        <v>63</v>
      </c>
    </row>
    <row r="6" spans="1:119" x14ac:dyDescent="0.2">
      <c r="A6" s="2" t="s">
        <v>7</v>
      </c>
      <c r="B6" s="1">
        <v>34152.400000000001</v>
      </c>
      <c r="C6" s="1">
        <v>28853.3</v>
      </c>
      <c r="D6" s="1">
        <v>27038.1</v>
      </c>
      <c r="E6" s="1">
        <v>25509.53</v>
      </c>
      <c r="F6" s="1">
        <v>23381.72</v>
      </c>
      <c r="G6" s="1">
        <v>21360.67</v>
      </c>
      <c r="H6" s="1">
        <v>20261.16</v>
      </c>
      <c r="K6" t="s">
        <v>24</v>
      </c>
      <c r="L6" s="1">
        <v>3568.37</v>
      </c>
      <c r="M6" s="1">
        <v>5818.66</v>
      </c>
      <c r="N6" s="1">
        <v>7900.84</v>
      </c>
      <c r="P6" s="2" t="s">
        <v>7</v>
      </c>
      <c r="Q6" s="1">
        <f t="shared" ref="Q6:W13" si="0">B6*(1+$S$3)</f>
        <v>34152.400000000001</v>
      </c>
      <c r="R6" s="1">
        <f t="shared" si="0"/>
        <v>28853.3</v>
      </c>
      <c r="S6" s="1">
        <f t="shared" si="0"/>
        <v>27038.1</v>
      </c>
      <c r="T6" s="1">
        <f t="shared" si="0"/>
        <v>25509.53</v>
      </c>
      <c r="U6" s="1">
        <f t="shared" si="0"/>
        <v>23381.72</v>
      </c>
      <c r="V6" s="1">
        <f t="shared" si="0"/>
        <v>21360.67</v>
      </c>
      <c r="W6" s="1">
        <f t="shared" si="0"/>
        <v>20261.16</v>
      </c>
      <c r="Z6" t="s">
        <v>24</v>
      </c>
      <c r="AA6" s="1">
        <f>L6*(1+$S$3)</f>
        <v>3568.37</v>
      </c>
      <c r="AB6" s="1">
        <f>M6*(1+$S$3)</f>
        <v>5818.66</v>
      </c>
      <c r="AC6" s="1">
        <f>N6*(1+$S$3)</f>
        <v>7900.84</v>
      </c>
      <c r="AE6" s="2" t="s">
        <v>7</v>
      </c>
      <c r="AF6" s="1">
        <f>ROUND(+Q6*(1+$AH$3),2)</f>
        <v>34152.400000000001</v>
      </c>
      <c r="AG6" s="1">
        <f t="shared" ref="AG6:AL13" si="1">ROUND(+R6*(1+$AH$3),2)</f>
        <v>28853.3</v>
      </c>
      <c r="AH6" s="1">
        <f t="shared" si="1"/>
        <v>27038.1</v>
      </c>
      <c r="AI6" s="1">
        <f t="shared" si="1"/>
        <v>25509.53</v>
      </c>
      <c r="AJ6" s="1">
        <f t="shared" si="1"/>
        <v>23381.72</v>
      </c>
      <c r="AK6" s="1">
        <f t="shared" si="1"/>
        <v>21360.67</v>
      </c>
      <c r="AL6" s="1">
        <f t="shared" si="1"/>
        <v>20261.16</v>
      </c>
      <c r="AO6" t="s">
        <v>24</v>
      </c>
      <c r="AP6" s="1">
        <f t="shared" ref="AP6:AR10" si="2">+AA6*(1+$AH$3)</f>
        <v>3568.37</v>
      </c>
      <c r="AQ6" s="1">
        <f t="shared" si="2"/>
        <v>5818.66</v>
      </c>
      <c r="AR6" s="1">
        <f t="shared" si="2"/>
        <v>7900.84</v>
      </c>
      <c r="AT6" s="2" t="s">
        <v>7</v>
      </c>
      <c r="AU6" s="1">
        <f>ROUND(AF6*(1+$AW$3),2)</f>
        <v>34391.47</v>
      </c>
      <c r="AV6" s="1">
        <f>ROUND(AG6*(1+$AW$3),2)</f>
        <v>29055.27</v>
      </c>
      <c r="AW6" s="1">
        <f t="shared" ref="AW6:BA17" si="3">ROUND(AH6*(1+$AW$3),2)</f>
        <v>27227.37</v>
      </c>
      <c r="AX6" s="1">
        <f t="shared" si="3"/>
        <v>25688.1</v>
      </c>
      <c r="AY6" s="1">
        <f t="shared" si="3"/>
        <v>23545.39</v>
      </c>
      <c r="AZ6" s="1">
        <f t="shared" si="3"/>
        <v>21510.19</v>
      </c>
      <c r="BA6" s="1">
        <f t="shared" si="3"/>
        <v>20402.990000000002</v>
      </c>
      <c r="BD6" t="s">
        <v>24</v>
      </c>
      <c r="BE6" s="1">
        <v>3629.03</v>
      </c>
      <c r="BF6" s="1">
        <v>5888.48</v>
      </c>
      <c r="BG6" s="1">
        <v>7995.65</v>
      </c>
      <c r="BI6" s="2" t="s">
        <v>7</v>
      </c>
      <c r="BJ6" s="1">
        <f>+ROUND(AU6*(1+$BL$3),2)</f>
        <v>34563.43</v>
      </c>
      <c r="BK6" s="1">
        <f t="shared" ref="BK6:BP13" si="4">+ROUND(AV6*(1+$BL$3),2)</f>
        <v>29200.55</v>
      </c>
      <c r="BL6" s="1">
        <f t="shared" si="4"/>
        <v>27363.51</v>
      </c>
      <c r="BM6" s="1">
        <f t="shared" si="4"/>
        <v>25816.54</v>
      </c>
      <c r="BN6" s="1">
        <f t="shared" si="4"/>
        <v>23663.119999999999</v>
      </c>
      <c r="BO6" s="1">
        <f t="shared" si="4"/>
        <v>21617.74</v>
      </c>
      <c r="BP6" s="1">
        <f t="shared" si="4"/>
        <v>20505</v>
      </c>
      <c r="BS6" t="s">
        <v>24</v>
      </c>
      <c r="BT6" s="1">
        <f>+BE6*(1+$BL$3)</f>
        <v>3647.17515</v>
      </c>
      <c r="BU6" s="1">
        <f>+BF6*(1+$BL$3)</f>
        <v>5917.9223999999986</v>
      </c>
      <c r="BV6" s="1">
        <f>+BG6*(1+$BL$3)</f>
        <v>8035.6282499999988</v>
      </c>
      <c r="BX6" s="2" t="s">
        <v>7</v>
      </c>
      <c r="BY6" s="1">
        <f>+ROUND(BJ6*(1+$CA$3),2)</f>
        <v>34909.06</v>
      </c>
      <c r="BZ6" s="1">
        <f t="shared" ref="BZ6:CE13" si="5">+ROUND(BK6*(1+$CA$3),2)</f>
        <v>29492.560000000001</v>
      </c>
      <c r="CA6" s="1">
        <f t="shared" si="5"/>
        <v>27637.15</v>
      </c>
      <c r="CB6" s="1">
        <f t="shared" si="5"/>
        <v>26074.71</v>
      </c>
      <c r="CC6" s="1">
        <f t="shared" si="5"/>
        <v>23899.75</v>
      </c>
      <c r="CD6" s="1">
        <f t="shared" si="5"/>
        <v>21833.919999999998</v>
      </c>
      <c r="CE6" s="1">
        <f t="shared" si="5"/>
        <v>20710.05</v>
      </c>
      <c r="CH6" t="s">
        <v>24</v>
      </c>
      <c r="CI6" s="1">
        <f>+BT6*(1+$CA$3)</f>
        <v>3683.6469015000002</v>
      </c>
      <c r="CJ6" s="1">
        <f>+BU6*(1+$CA$3)</f>
        <v>5977.101623999999</v>
      </c>
      <c r="CK6" s="1">
        <f>+BV6*(1+$CA$3)+0.001</f>
        <v>8115.985532499999</v>
      </c>
      <c r="CM6" s="2" t="s">
        <v>7</v>
      </c>
      <c r="CN6" s="1">
        <f>+ROUND(BY6*(1+$CP$3),2)</f>
        <v>35327.97</v>
      </c>
      <c r="CO6" s="1">
        <f t="shared" ref="CO6:CT13" si="6">+ROUND(BZ6*(1+$CP$3),2)</f>
        <v>29846.47</v>
      </c>
      <c r="CP6" s="1">
        <f t="shared" si="6"/>
        <v>27968.799999999999</v>
      </c>
      <c r="CQ6" s="1">
        <f t="shared" si="6"/>
        <v>26387.61</v>
      </c>
      <c r="CR6" s="1">
        <f t="shared" si="6"/>
        <v>24186.55</v>
      </c>
      <c r="CS6" s="1">
        <f t="shared" si="6"/>
        <v>22095.93</v>
      </c>
      <c r="CT6" s="1">
        <f t="shared" si="6"/>
        <v>20958.57</v>
      </c>
      <c r="CW6" s="2" t="s">
        <v>24</v>
      </c>
      <c r="CX6" s="1">
        <f>+CI6*(1+$CP$3)</f>
        <v>3727.8506643180003</v>
      </c>
      <c r="CY6" s="1">
        <f>+CJ6*(1+$CP$3)</f>
        <v>6048.8268434879992</v>
      </c>
      <c r="CZ6" s="1">
        <f>+CK6*(1+$CP$3)</f>
        <v>8213.3773588899985</v>
      </c>
      <c r="DB6" s="2" t="s">
        <v>7</v>
      </c>
      <c r="DC6" s="1">
        <v>35802.42</v>
      </c>
      <c r="DD6" s="1">
        <v>30247.31</v>
      </c>
      <c r="DE6" s="1">
        <v>28344.42</v>
      </c>
      <c r="DF6" s="1">
        <v>26742</v>
      </c>
      <c r="DG6" s="1">
        <v>24511.38</v>
      </c>
      <c r="DH6" s="1">
        <v>22392.68</v>
      </c>
      <c r="DI6" s="1">
        <v>21240.04</v>
      </c>
      <c r="DL6" s="2" t="s">
        <v>24</v>
      </c>
      <c r="DM6" s="1">
        <f>+CX6*(1+$DE$3)</f>
        <v>3777.9156987397914</v>
      </c>
      <c r="DN6" s="1">
        <f>+CY6*(1+$DE$3)+0.01</f>
        <v>6130.0725879960437</v>
      </c>
      <c r="DO6" s="1">
        <f>+CZ6*(1+$DE$3)+0.01</f>
        <v>8323.6930168198924</v>
      </c>
    </row>
    <row r="7" spans="1:119" x14ac:dyDescent="0.2">
      <c r="A7" s="2" t="s">
        <v>8</v>
      </c>
      <c r="B7" s="1">
        <v>35272.589999999997</v>
      </c>
      <c r="C7" s="1">
        <v>29750.639999999999</v>
      </c>
      <c r="D7" s="1">
        <v>27879</v>
      </c>
      <c r="E7" s="1">
        <v>26302.880000000001</v>
      </c>
      <c r="F7" s="1">
        <v>24108.880000000001</v>
      </c>
      <c r="G7" s="1">
        <v>22025</v>
      </c>
      <c r="H7" s="1">
        <v>20891.29</v>
      </c>
      <c r="K7" t="s">
        <v>25</v>
      </c>
      <c r="L7" s="1">
        <v>4412.59</v>
      </c>
      <c r="M7" s="1">
        <v>6715.6</v>
      </c>
      <c r="N7" s="1">
        <v>8831.98</v>
      </c>
      <c r="P7" s="2" t="s">
        <v>8</v>
      </c>
      <c r="Q7" s="1">
        <f t="shared" si="0"/>
        <v>35272.589999999997</v>
      </c>
      <c r="R7" s="1">
        <f t="shared" si="0"/>
        <v>29750.639999999999</v>
      </c>
      <c r="S7" s="1">
        <f t="shared" si="0"/>
        <v>27879</v>
      </c>
      <c r="T7" s="1">
        <f t="shared" si="0"/>
        <v>26302.880000000001</v>
      </c>
      <c r="U7" s="1">
        <f t="shared" si="0"/>
        <v>24108.880000000001</v>
      </c>
      <c r="V7" s="1">
        <f t="shared" si="0"/>
        <v>22025</v>
      </c>
      <c r="W7" s="1">
        <f t="shared" si="0"/>
        <v>20891.29</v>
      </c>
      <c r="Z7" t="s">
        <v>25</v>
      </c>
      <c r="AA7" s="1">
        <f t="shared" ref="AA7:AA10" si="7">L7*(1+$S$3)</f>
        <v>4412.59</v>
      </c>
      <c r="AB7" s="1">
        <f t="shared" ref="AB7:AB10" si="8">M7*(1+$S$3)</f>
        <v>6715.6</v>
      </c>
      <c r="AC7" s="1">
        <f t="shared" ref="AC7:AC10" si="9">N7*(1+$S$3)</f>
        <v>8831.98</v>
      </c>
      <c r="AE7" s="2" t="s">
        <v>8</v>
      </c>
      <c r="AF7" s="1">
        <f t="shared" ref="AF7:AF13" si="10">ROUND(+Q7*(1+$AH$3),2)</f>
        <v>35272.589999999997</v>
      </c>
      <c r="AG7" s="1">
        <f t="shared" si="1"/>
        <v>29750.639999999999</v>
      </c>
      <c r="AH7" s="1">
        <f t="shared" si="1"/>
        <v>27879</v>
      </c>
      <c r="AI7" s="1">
        <f t="shared" si="1"/>
        <v>26302.880000000001</v>
      </c>
      <c r="AJ7" s="1">
        <f t="shared" si="1"/>
        <v>24108.880000000001</v>
      </c>
      <c r="AK7" s="1">
        <f t="shared" si="1"/>
        <v>22025</v>
      </c>
      <c r="AL7" s="1">
        <f t="shared" si="1"/>
        <v>20891.29</v>
      </c>
      <c r="AO7" t="s">
        <v>25</v>
      </c>
      <c r="AP7" s="1">
        <f t="shared" si="2"/>
        <v>4412.59</v>
      </c>
      <c r="AQ7" s="1">
        <f t="shared" si="2"/>
        <v>6715.6</v>
      </c>
      <c r="AR7" s="1">
        <f t="shared" si="2"/>
        <v>8831.98</v>
      </c>
      <c r="AT7" s="2" t="s">
        <v>8</v>
      </c>
      <c r="AU7" s="1">
        <f t="shared" ref="AU7:AV17" si="11">ROUND(AF7*(1+$AW$3),2)</f>
        <v>35519.5</v>
      </c>
      <c r="AV7" s="1">
        <f t="shared" si="11"/>
        <v>29958.89</v>
      </c>
      <c r="AW7" s="1">
        <f t="shared" si="3"/>
        <v>28074.15</v>
      </c>
      <c r="AX7" s="1">
        <f t="shared" si="3"/>
        <v>26487</v>
      </c>
      <c r="AY7" s="1">
        <f t="shared" si="3"/>
        <v>24277.64</v>
      </c>
      <c r="AZ7" s="1">
        <f t="shared" si="3"/>
        <v>22179.18</v>
      </c>
      <c r="BA7" s="1">
        <f t="shared" si="3"/>
        <v>21037.53</v>
      </c>
      <c r="BD7" t="s">
        <v>25</v>
      </c>
      <c r="BE7" s="1">
        <v>4487.6000000000004</v>
      </c>
      <c r="BF7" s="1">
        <v>6796.19</v>
      </c>
      <c r="BG7" s="1">
        <v>8937.9599999999991</v>
      </c>
      <c r="BI7" s="2" t="s">
        <v>8</v>
      </c>
      <c r="BJ7" s="1">
        <f t="shared" ref="BJ7:BJ13" si="12">+ROUND(AU7*(1+$BL$3),2)</f>
        <v>35697.1</v>
      </c>
      <c r="BK7" s="1">
        <f t="shared" si="4"/>
        <v>30108.68</v>
      </c>
      <c r="BL7" s="1">
        <f t="shared" si="4"/>
        <v>28214.52</v>
      </c>
      <c r="BM7" s="1">
        <f t="shared" si="4"/>
        <v>26619.439999999999</v>
      </c>
      <c r="BN7" s="1">
        <f t="shared" si="4"/>
        <v>24399.03</v>
      </c>
      <c r="BO7" s="1">
        <f t="shared" si="4"/>
        <v>22290.080000000002</v>
      </c>
      <c r="BP7" s="1">
        <f t="shared" si="4"/>
        <v>21142.720000000001</v>
      </c>
      <c r="BS7" t="s">
        <v>25</v>
      </c>
      <c r="BT7" s="1">
        <f t="shared" ref="BT7:BT10" si="13">+BE7*(1+$BL$3)</f>
        <v>4510.0379999999996</v>
      </c>
      <c r="BU7" s="1">
        <f t="shared" ref="BU7:BU10" si="14">+BF7*(1+$BL$3)</f>
        <v>6830.1709499999988</v>
      </c>
      <c r="BV7" s="1">
        <f t="shared" ref="BV7:BV10" si="15">+BG7*(1+$BL$3)</f>
        <v>8982.6497999999974</v>
      </c>
      <c r="BX7" s="2" t="s">
        <v>8</v>
      </c>
      <c r="BY7" s="1">
        <f t="shared" ref="BY7:BY13" si="16">+ROUND(BJ7*(1+$CA$3),2)</f>
        <v>36054.07</v>
      </c>
      <c r="BZ7" s="1">
        <f t="shared" si="5"/>
        <v>30409.77</v>
      </c>
      <c r="CA7" s="1">
        <f t="shared" si="5"/>
        <v>28496.67</v>
      </c>
      <c r="CB7" s="1">
        <f t="shared" si="5"/>
        <v>26885.63</v>
      </c>
      <c r="CC7" s="1">
        <f t="shared" si="5"/>
        <v>24643.02</v>
      </c>
      <c r="CD7" s="1">
        <f t="shared" si="5"/>
        <v>22512.98</v>
      </c>
      <c r="CE7" s="1">
        <f t="shared" si="5"/>
        <v>21354.15</v>
      </c>
      <c r="CH7" t="s">
        <v>25</v>
      </c>
      <c r="CI7" s="1">
        <f t="shared" ref="CI7:CI9" si="17">+BT7*(1+$CA$3)</f>
        <v>4555.1383799999994</v>
      </c>
      <c r="CJ7" s="1">
        <f t="shared" ref="CJ7:CJ10" si="18">+BU7*(1+$CA$3)</f>
        <v>6898.4726594999993</v>
      </c>
      <c r="CK7" s="1">
        <f t="shared" ref="CK7:CK10" si="19">+BV7*(1+$CA$3)</f>
        <v>9072.4762979999978</v>
      </c>
      <c r="CM7" s="2" t="s">
        <v>8</v>
      </c>
      <c r="CN7" s="1">
        <f t="shared" ref="CN7:CN13" si="20">+ROUND(BY7*(1+$CP$3),2)</f>
        <v>36486.720000000001</v>
      </c>
      <c r="CO7" s="1">
        <f t="shared" si="6"/>
        <v>30774.69</v>
      </c>
      <c r="CP7" s="1">
        <f t="shared" si="6"/>
        <v>28838.63</v>
      </c>
      <c r="CQ7" s="1">
        <f t="shared" si="6"/>
        <v>27208.26</v>
      </c>
      <c r="CR7" s="1">
        <f t="shared" si="6"/>
        <v>24938.74</v>
      </c>
      <c r="CS7" s="1">
        <f t="shared" si="6"/>
        <v>22783.14</v>
      </c>
      <c r="CT7" s="1">
        <f t="shared" si="6"/>
        <v>21610.400000000001</v>
      </c>
      <c r="CW7" s="2" t="s">
        <v>25</v>
      </c>
      <c r="CX7" s="1">
        <f t="shared" ref="CX7:CZ10" si="21">+CI7*(1+$CP$3)</f>
        <v>4609.8000405599996</v>
      </c>
      <c r="CY7" s="1">
        <f t="shared" si="21"/>
        <v>6981.2543314139994</v>
      </c>
      <c r="CZ7" s="1">
        <f t="shared" si="21"/>
        <v>9181.3460135759979</v>
      </c>
      <c r="DB7" s="2" t="s">
        <v>8</v>
      </c>
      <c r="DC7" s="1">
        <v>36976.74</v>
      </c>
      <c r="DD7" s="1">
        <v>31187.99</v>
      </c>
      <c r="DE7" s="1">
        <v>29225.93</v>
      </c>
      <c r="DF7" s="1">
        <v>27573.67</v>
      </c>
      <c r="DG7" s="1">
        <v>25273.67</v>
      </c>
      <c r="DH7" s="1">
        <v>23089.119999999999</v>
      </c>
      <c r="DI7" s="1">
        <v>21900.63</v>
      </c>
      <c r="DL7" s="2" t="s">
        <v>25</v>
      </c>
      <c r="DM7" s="1">
        <f t="shared" ref="DM7:DN10" si="22">+CX7*(1+$DE$3)</f>
        <v>4671.7096551047207</v>
      </c>
      <c r="DN7" s="1">
        <f t="shared" si="22"/>
        <v>7075.0125770848899</v>
      </c>
      <c r="DO7" s="1">
        <f>+CZ7*(1+$DE$3)+0.01</f>
        <v>9304.6614905383249</v>
      </c>
    </row>
    <row r="8" spans="1:119" x14ac:dyDescent="0.2">
      <c r="A8" s="2" t="s">
        <v>9</v>
      </c>
      <c r="B8" s="1">
        <v>36392.83</v>
      </c>
      <c r="C8" s="1">
        <v>30648</v>
      </c>
      <c r="D8" s="1">
        <v>28719.86</v>
      </c>
      <c r="E8" s="1">
        <v>27096.21</v>
      </c>
      <c r="F8" s="1">
        <v>24836.06</v>
      </c>
      <c r="G8" s="1">
        <v>22689.31</v>
      </c>
      <c r="H8" s="1">
        <v>21521.43</v>
      </c>
      <c r="K8" t="s">
        <v>26</v>
      </c>
      <c r="L8" s="1">
        <v>5256.81</v>
      </c>
      <c r="M8" s="1">
        <v>7612.53</v>
      </c>
      <c r="N8" s="1">
        <v>9763.11</v>
      </c>
      <c r="P8" s="2" t="s">
        <v>9</v>
      </c>
      <c r="Q8" s="1">
        <f t="shared" si="0"/>
        <v>36392.83</v>
      </c>
      <c r="R8" s="1">
        <f t="shared" si="0"/>
        <v>30648</v>
      </c>
      <c r="S8" s="1">
        <f t="shared" si="0"/>
        <v>28719.86</v>
      </c>
      <c r="T8" s="1">
        <f t="shared" si="0"/>
        <v>27096.21</v>
      </c>
      <c r="U8" s="1">
        <f t="shared" si="0"/>
        <v>24836.06</v>
      </c>
      <c r="V8" s="1">
        <f t="shared" si="0"/>
        <v>22689.31</v>
      </c>
      <c r="W8" s="1">
        <f t="shared" si="0"/>
        <v>21521.43</v>
      </c>
      <c r="Z8" t="s">
        <v>26</v>
      </c>
      <c r="AA8" s="1">
        <f t="shared" si="7"/>
        <v>5256.81</v>
      </c>
      <c r="AB8" s="1">
        <f t="shared" si="8"/>
        <v>7612.53</v>
      </c>
      <c r="AC8" s="1">
        <f t="shared" si="9"/>
        <v>9763.11</v>
      </c>
      <c r="AE8" s="2" t="s">
        <v>9</v>
      </c>
      <c r="AF8" s="1">
        <f t="shared" si="10"/>
        <v>36392.83</v>
      </c>
      <c r="AG8" s="1">
        <f t="shared" si="1"/>
        <v>30648</v>
      </c>
      <c r="AH8" s="1">
        <f t="shared" si="1"/>
        <v>28719.86</v>
      </c>
      <c r="AI8" s="1">
        <f t="shared" si="1"/>
        <v>27096.21</v>
      </c>
      <c r="AJ8" s="1">
        <f t="shared" si="1"/>
        <v>24836.06</v>
      </c>
      <c r="AK8" s="1">
        <f t="shared" si="1"/>
        <v>22689.31</v>
      </c>
      <c r="AL8" s="1">
        <f t="shared" si="1"/>
        <v>21521.43</v>
      </c>
      <c r="AO8" t="s">
        <v>26</v>
      </c>
      <c r="AP8" s="1">
        <f t="shared" si="2"/>
        <v>5256.81</v>
      </c>
      <c r="AQ8" s="1">
        <f t="shared" si="2"/>
        <v>7612.53</v>
      </c>
      <c r="AR8" s="1">
        <f t="shared" si="2"/>
        <v>9763.11</v>
      </c>
      <c r="AT8" s="2" t="s">
        <v>9</v>
      </c>
      <c r="AU8" s="1">
        <f t="shared" si="11"/>
        <v>36647.58</v>
      </c>
      <c r="AV8" s="1">
        <f t="shared" si="11"/>
        <v>30862.54</v>
      </c>
      <c r="AW8" s="1">
        <f t="shared" si="3"/>
        <v>28920.9</v>
      </c>
      <c r="AX8" s="1">
        <f t="shared" si="3"/>
        <v>27285.88</v>
      </c>
      <c r="AY8" s="1">
        <f t="shared" si="3"/>
        <v>25009.91</v>
      </c>
      <c r="AZ8" s="1">
        <f t="shared" si="3"/>
        <v>22848.14</v>
      </c>
      <c r="BA8" s="1">
        <f t="shared" si="3"/>
        <v>21672.080000000002</v>
      </c>
      <c r="BD8" t="s">
        <v>26</v>
      </c>
      <c r="BE8" s="1">
        <v>5346.18</v>
      </c>
      <c r="BF8" s="1">
        <v>7703.88</v>
      </c>
      <c r="BG8" s="1">
        <v>9880.27</v>
      </c>
      <c r="BI8" s="2" t="s">
        <v>9</v>
      </c>
      <c r="BJ8" s="1">
        <f t="shared" si="12"/>
        <v>36830.82</v>
      </c>
      <c r="BK8" s="1">
        <f t="shared" si="4"/>
        <v>31016.85</v>
      </c>
      <c r="BL8" s="1">
        <f t="shared" si="4"/>
        <v>29065.5</v>
      </c>
      <c r="BM8" s="1">
        <f t="shared" si="4"/>
        <v>27422.31</v>
      </c>
      <c r="BN8" s="1">
        <f t="shared" si="4"/>
        <v>25134.959999999999</v>
      </c>
      <c r="BO8" s="1">
        <f t="shared" si="4"/>
        <v>22962.38</v>
      </c>
      <c r="BP8" s="1">
        <f t="shared" si="4"/>
        <v>21780.44</v>
      </c>
      <c r="BS8" t="s">
        <v>26</v>
      </c>
      <c r="BT8" s="1">
        <f t="shared" si="13"/>
        <v>5372.9108999999999</v>
      </c>
      <c r="BU8" s="1">
        <f t="shared" si="14"/>
        <v>7742.3993999999993</v>
      </c>
      <c r="BV8" s="1">
        <f t="shared" si="15"/>
        <v>9929.6713499999987</v>
      </c>
      <c r="BX8" s="2" t="s">
        <v>9</v>
      </c>
      <c r="BY8" s="1">
        <f t="shared" si="16"/>
        <v>37199.129999999997</v>
      </c>
      <c r="BZ8" s="1">
        <f t="shared" si="5"/>
        <v>31327.02</v>
      </c>
      <c r="CA8" s="1">
        <f t="shared" si="5"/>
        <v>29356.16</v>
      </c>
      <c r="CB8" s="1">
        <f t="shared" si="5"/>
        <v>27696.53</v>
      </c>
      <c r="CC8" s="1">
        <f t="shared" si="5"/>
        <v>25386.31</v>
      </c>
      <c r="CD8" s="1">
        <f t="shared" si="5"/>
        <v>23192</v>
      </c>
      <c r="CE8" s="1">
        <f t="shared" si="5"/>
        <v>21998.240000000002</v>
      </c>
      <c r="CH8" t="s">
        <v>26</v>
      </c>
      <c r="CI8" s="1">
        <f t="shared" si="17"/>
        <v>5426.6400089999997</v>
      </c>
      <c r="CJ8" s="1">
        <f t="shared" si="18"/>
        <v>7819.8233939999991</v>
      </c>
      <c r="CK8" s="1">
        <f t="shared" si="19"/>
        <v>10028.968063499999</v>
      </c>
      <c r="CM8" s="2" t="s">
        <v>9</v>
      </c>
      <c r="CN8" s="1">
        <f t="shared" si="20"/>
        <v>37645.519999999997</v>
      </c>
      <c r="CO8" s="1">
        <f t="shared" si="6"/>
        <v>31702.94</v>
      </c>
      <c r="CP8" s="1">
        <f t="shared" si="6"/>
        <v>29708.43</v>
      </c>
      <c r="CQ8" s="1">
        <f t="shared" si="6"/>
        <v>28028.89</v>
      </c>
      <c r="CR8" s="1">
        <f t="shared" si="6"/>
        <v>25690.95</v>
      </c>
      <c r="CS8" s="1">
        <f t="shared" si="6"/>
        <v>23470.3</v>
      </c>
      <c r="CT8" s="1">
        <f t="shared" si="6"/>
        <v>22262.22</v>
      </c>
      <c r="CW8" s="2" t="s">
        <v>26</v>
      </c>
      <c r="CX8" s="1">
        <f t="shared" si="21"/>
        <v>5491.7596891080002</v>
      </c>
      <c r="CY8" s="1">
        <f t="shared" si="21"/>
        <v>7913.6612747279987</v>
      </c>
      <c r="CZ8" s="1">
        <f t="shared" si="21"/>
        <v>10149.315680261998</v>
      </c>
      <c r="DB8" s="2" t="s">
        <v>9</v>
      </c>
      <c r="DC8" s="1">
        <v>38151.1</v>
      </c>
      <c r="DD8" s="1">
        <v>32128.71</v>
      </c>
      <c r="DE8" s="1">
        <v>30107.41</v>
      </c>
      <c r="DF8" s="1">
        <v>28405.32</v>
      </c>
      <c r="DG8" s="1">
        <v>26035.98</v>
      </c>
      <c r="DH8" s="1">
        <v>23785.51</v>
      </c>
      <c r="DI8" s="1">
        <v>22561.200000000001</v>
      </c>
      <c r="DL8" s="2" t="s">
        <v>26</v>
      </c>
      <c r="DM8" s="1">
        <f t="shared" si="22"/>
        <v>5565.5140217327207</v>
      </c>
      <c r="DN8" s="1">
        <f t="shared" si="22"/>
        <v>8019.9417456475958</v>
      </c>
      <c r="DO8" s="1">
        <f>+CZ8*(1+$DE$3)+0.01</f>
        <v>10285.630989847918</v>
      </c>
    </row>
    <row r="9" spans="1:119" x14ac:dyDescent="0.2">
      <c r="A9" s="2" t="s">
        <v>10</v>
      </c>
      <c r="B9" s="1">
        <v>37513.019999999997</v>
      </c>
      <c r="C9" s="1">
        <v>31545.34</v>
      </c>
      <c r="D9" s="1">
        <v>29560.77</v>
      </c>
      <c r="E9" s="1">
        <v>27889.59</v>
      </c>
      <c r="F9" s="1">
        <v>25563.21</v>
      </c>
      <c r="G9" s="1">
        <v>23353.65</v>
      </c>
      <c r="H9" s="1">
        <v>22151.57</v>
      </c>
      <c r="K9" t="s">
        <v>27</v>
      </c>
      <c r="L9" s="1">
        <v>6101.01</v>
      </c>
      <c r="M9" s="1">
        <v>8509.4699999999993</v>
      </c>
      <c r="N9" s="1">
        <v>10694.27</v>
      </c>
      <c r="P9" s="2" t="s">
        <v>10</v>
      </c>
      <c r="Q9" s="1">
        <f t="shared" si="0"/>
        <v>37513.019999999997</v>
      </c>
      <c r="R9" s="1">
        <f t="shared" si="0"/>
        <v>31545.34</v>
      </c>
      <c r="S9" s="1">
        <f t="shared" si="0"/>
        <v>29560.77</v>
      </c>
      <c r="T9" s="1">
        <f t="shared" si="0"/>
        <v>27889.59</v>
      </c>
      <c r="U9" s="1">
        <f t="shared" si="0"/>
        <v>25563.21</v>
      </c>
      <c r="V9" s="1">
        <f t="shared" si="0"/>
        <v>23353.65</v>
      </c>
      <c r="W9" s="1">
        <f t="shared" si="0"/>
        <v>22151.57</v>
      </c>
      <c r="Z9" t="s">
        <v>27</v>
      </c>
      <c r="AA9" s="1">
        <f t="shared" si="7"/>
        <v>6101.01</v>
      </c>
      <c r="AB9" s="1">
        <f t="shared" si="8"/>
        <v>8509.4699999999993</v>
      </c>
      <c r="AC9" s="1">
        <f t="shared" si="9"/>
        <v>10694.27</v>
      </c>
      <c r="AE9" s="2" t="s">
        <v>10</v>
      </c>
      <c r="AF9" s="1">
        <f t="shared" si="10"/>
        <v>37513.019999999997</v>
      </c>
      <c r="AG9" s="1">
        <f t="shared" si="1"/>
        <v>31545.34</v>
      </c>
      <c r="AH9" s="1">
        <f t="shared" si="1"/>
        <v>29560.77</v>
      </c>
      <c r="AI9" s="1">
        <f t="shared" si="1"/>
        <v>27889.59</v>
      </c>
      <c r="AJ9" s="1">
        <f t="shared" si="1"/>
        <v>25563.21</v>
      </c>
      <c r="AK9" s="1">
        <f t="shared" si="1"/>
        <v>23353.65</v>
      </c>
      <c r="AL9" s="1">
        <f t="shared" si="1"/>
        <v>22151.57</v>
      </c>
      <c r="AO9" t="s">
        <v>27</v>
      </c>
      <c r="AP9" s="1">
        <f t="shared" si="2"/>
        <v>6101.01</v>
      </c>
      <c r="AQ9" s="1">
        <f t="shared" si="2"/>
        <v>8509.4699999999993</v>
      </c>
      <c r="AR9" s="1">
        <f t="shared" si="2"/>
        <v>10694.27</v>
      </c>
      <c r="AT9" s="2" t="s">
        <v>10</v>
      </c>
      <c r="AU9" s="1">
        <f t="shared" si="11"/>
        <v>37775.61</v>
      </c>
      <c r="AV9" s="1">
        <f t="shared" si="11"/>
        <v>31766.16</v>
      </c>
      <c r="AW9" s="1">
        <f t="shared" si="3"/>
        <v>29767.7</v>
      </c>
      <c r="AX9" s="1">
        <f t="shared" si="3"/>
        <v>28084.82</v>
      </c>
      <c r="AY9" s="1">
        <f t="shared" si="3"/>
        <v>25742.15</v>
      </c>
      <c r="AZ9" s="1">
        <f t="shared" si="3"/>
        <v>23517.13</v>
      </c>
      <c r="BA9" s="1">
        <f t="shared" si="3"/>
        <v>22306.63</v>
      </c>
      <c r="BD9" t="s">
        <v>27</v>
      </c>
      <c r="BE9" s="1">
        <v>6204.73</v>
      </c>
      <c r="BF9" s="1">
        <v>8611.58</v>
      </c>
      <c r="BG9" s="1">
        <v>10822.6</v>
      </c>
      <c r="BI9" s="2" t="s">
        <v>10</v>
      </c>
      <c r="BJ9" s="1">
        <f t="shared" si="12"/>
        <v>37964.49</v>
      </c>
      <c r="BK9" s="1">
        <f t="shared" si="4"/>
        <v>31924.99</v>
      </c>
      <c r="BL9" s="1">
        <f t="shared" si="4"/>
        <v>29916.54</v>
      </c>
      <c r="BM9" s="1">
        <f t="shared" si="4"/>
        <v>28225.24</v>
      </c>
      <c r="BN9" s="1">
        <f t="shared" si="4"/>
        <v>25870.86</v>
      </c>
      <c r="BO9" s="1">
        <f t="shared" si="4"/>
        <v>23634.720000000001</v>
      </c>
      <c r="BP9" s="1">
        <f t="shared" si="4"/>
        <v>22418.16</v>
      </c>
      <c r="BS9" t="s">
        <v>27</v>
      </c>
      <c r="BT9" s="1">
        <f t="shared" si="13"/>
        <v>6235.7536499999987</v>
      </c>
      <c r="BU9" s="1">
        <f t="shared" si="14"/>
        <v>8654.6378999999997</v>
      </c>
      <c r="BV9" s="1">
        <f t="shared" si="15"/>
        <v>10876.713</v>
      </c>
      <c r="BX9" s="2" t="s">
        <v>10</v>
      </c>
      <c r="BY9" s="1">
        <f t="shared" si="16"/>
        <v>38344.129999999997</v>
      </c>
      <c r="BZ9" s="1">
        <f t="shared" si="5"/>
        <v>32244.240000000002</v>
      </c>
      <c r="CA9" s="1">
        <f t="shared" si="5"/>
        <v>30215.71</v>
      </c>
      <c r="CB9" s="1">
        <f t="shared" si="5"/>
        <v>28507.49</v>
      </c>
      <c r="CC9" s="1">
        <f t="shared" si="5"/>
        <v>26129.57</v>
      </c>
      <c r="CD9" s="1">
        <f t="shared" si="5"/>
        <v>23871.07</v>
      </c>
      <c r="CE9" s="1">
        <f t="shared" si="5"/>
        <v>22642.34</v>
      </c>
      <c r="CH9" t="s">
        <v>27</v>
      </c>
      <c r="CI9" s="1">
        <f t="shared" si="17"/>
        <v>6298.1111864999984</v>
      </c>
      <c r="CJ9" s="1">
        <f>+BU9*(1+$CA$3)+0.001</f>
        <v>8741.1852789999994</v>
      </c>
      <c r="CK9" s="1">
        <f t="shared" si="19"/>
        <v>10985.48013</v>
      </c>
      <c r="CM9" s="2" t="s">
        <v>10</v>
      </c>
      <c r="CN9" s="1">
        <f t="shared" si="20"/>
        <v>38804.26</v>
      </c>
      <c r="CO9" s="1">
        <f t="shared" si="6"/>
        <v>32631.17</v>
      </c>
      <c r="CP9" s="1">
        <f t="shared" si="6"/>
        <v>30578.3</v>
      </c>
      <c r="CQ9" s="1">
        <f t="shared" si="6"/>
        <v>28849.58</v>
      </c>
      <c r="CR9" s="1">
        <f t="shared" si="6"/>
        <v>26443.119999999999</v>
      </c>
      <c r="CS9" s="1">
        <f t="shared" si="6"/>
        <v>24157.52</v>
      </c>
      <c r="CT9" s="1">
        <f t="shared" si="6"/>
        <v>22914.05</v>
      </c>
      <c r="CW9" s="2" t="s">
        <v>27</v>
      </c>
      <c r="CX9" s="1">
        <f t="shared" si="21"/>
        <v>6373.6885207379983</v>
      </c>
      <c r="CY9" s="1">
        <f t="shared" si="21"/>
        <v>8846.0795023479986</v>
      </c>
      <c r="CZ9" s="1">
        <f t="shared" si="21"/>
        <v>11117.30589156</v>
      </c>
      <c r="DB9" s="2" t="s">
        <v>10</v>
      </c>
      <c r="DC9" s="1">
        <v>39325.4</v>
      </c>
      <c r="DD9" s="1">
        <v>33069.410000000003</v>
      </c>
      <c r="DE9" s="1">
        <v>30988.97</v>
      </c>
      <c r="DF9" s="1">
        <v>29237.03</v>
      </c>
      <c r="DG9" s="1">
        <v>26798.25</v>
      </c>
      <c r="DH9" s="1">
        <v>24481.96</v>
      </c>
      <c r="DI9" s="1">
        <v>23221.79</v>
      </c>
      <c r="DL9" s="2" t="s">
        <v>27</v>
      </c>
      <c r="DM9" s="1">
        <f t="shared" si="22"/>
        <v>6459.2871575715099</v>
      </c>
      <c r="DN9" s="1">
        <f t="shared" si="22"/>
        <v>8964.8823500645321</v>
      </c>
      <c r="DO9" s="1">
        <f>+CZ9*(1+$DE$3)+0.01</f>
        <v>11266.621309683651</v>
      </c>
    </row>
    <row r="10" spans="1:119" x14ac:dyDescent="0.2">
      <c r="A10" s="2" t="s">
        <v>11</v>
      </c>
      <c r="B10" s="1">
        <v>38633.21</v>
      </c>
      <c r="C10" s="1">
        <v>32442.67</v>
      </c>
      <c r="D10" s="1">
        <v>30401.61</v>
      </c>
      <c r="E10" s="1">
        <v>28682.94</v>
      </c>
      <c r="F10" s="1">
        <v>26290.400000000001</v>
      </c>
      <c r="G10" s="1">
        <v>24017.96</v>
      </c>
      <c r="H10" s="1">
        <v>22781.66</v>
      </c>
      <c r="K10" t="s">
        <v>28</v>
      </c>
      <c r="L10" s="1">
        <v>6945.24</v>
      </c>
      <c r="M10" s="1">
        <v>9406.39</v>
      </c>
      <c r="N10" s="1">
        <v>11625.41</v>
      </c>
      <c r="P10" s="2" t="s">
        <v>11</v>
      </c>
      <c r="Q10" s="1">
        <f t="shared" si="0"/>
        <v>38633.21</v>
      </c>
      <c r="R10" s="1">
        <f t="shared" si="0"/>
        <v>32442.67</v>
      </c>
      <c r="S10" s="1">
        <f t="shared" si="0"/>
        <v>30401.61</v>
      </c>
      <c r="T10" s="1">
        <f t="shared" si="0"/>
        <v>28682.94</v>
      </c>
      <c r="U10" s="1">
        <f t="shared" si="0"/>
        <v>26290.400000000001</v>
      </c>
      <c r="V10" s="1">
        <f t="shared" si="0"/>
        <v>24017.96</v>
      </c>
      <c r="W10" s="1">
        <f t="shared" si="0"/>
        <v>22781.66</v>
      </c>
      <c r="Z10" t="s">
        <v>28</v>
      </c>
      <c r="AA10" s="1">
        <f t="shared" si="7"/>
        <v>6945.24</v>
      </c>
      <c r="AB10" s="1">
        <f t="shared" si="8"/>
        <v>9406.39</v>
      </c>
      <c r="AC10" s="1">
        <f t="shared" si="9"/>
        <v>11625.41</v>
      </c>
      <c r="AE10" s="2" t="s">
        <v>11</v>
      </c>
      <c r="AF10" s="1">
        <f t="shared" si="10"/>
        <v>38633.21</v>
      </c>
      <c r="AG10" s="1">
        <f t="shared" si="1"/>
        <v>32442.67</v>
      </c>
      <c r="AH10" s="1">
        <f t="shared" si="1"/>
        <v>30401.61</v>
      </c>
      <c r="AI10" s="1">
        <f t="shared" si="1"/>
        <v>28682.94</v>
      </c>
      <c r="AJ10" s="1">
        <f t="shared" si="1"/>
        <v>26290.400000000001</v>
      </c>
      <c r="AK10" s="1">
        <f t="shared" si="1"/>
        <v>24017.96</v>
      </c>
      <c r="AL10" s="1">
        <f t="shared" si="1"/>
        <v>22781.66</v>
      </c>
      <c r="AO10" t="s">
        <v>28</v>
      </c>
      <c r="AP10" s="1">
        <f t="shared" si="2"/>
        <v>6945.24</v>
      </c>
      <c r="AQ10" s="1">
        <f t="shared" si="2"/>
        <v>9406.39</v>
      </c>
      <c r="AR10" s="1">
        <f t="shared" si="2"/>
        <v>11625.41</v>
      </c>
      <c r="AT10" s="2" t="s">
        <v>11</v>
      </c>
      <c r="AU10" s="1">
        <f t="shared" si="11"/>
        <v>38903.64</v>
      </c>
      <c r="AV10" s="1">
        <f t="shared" si="11"/>
        <v>32669.77</v>
      </c>
      <c r="AW10" s="1">
        <f t="shared" si="3"/>
        <v>30614.42</v>
      </c>
      <c r="AX10" s="1">
        <f t="shared" si="3"/>
        <v>28883.72</v>
      </c>
      <c r="AY10" s="1">
        <f t="shared" si="3"/>
        <v>26474.43</v>
      </c>
      <c r="AZ10" s="1">
        <f t="shared" si="3"/>
        <v>24186.09</v>
      </c>
      <c r="BA10" s="1">
        <f t="shared" si="3"/>
        <v>22941.13</v>
      </c>
      <c r="BD10" t="s">
        <v>28</v>
      </c>
      <c r="BE10" s="1">
        <v>7063.31</v>
      </c>
      <c r="BF10" s="1">
        <v>9519.27</v>
      </c>
      <c r="BG10" s="1">
        <v>11764.91</v>
      </c>
      <c r="BI10" s="2" t="s">
        <v>11</v>
      </c>
      <c r="BJ10" s="1">
        <f t="shared" si="12"/>
        <v>39098.160000000003</v>
      </c>
      <c r="BK10" s="1">
        <f t="shared" si="4"/>
        <v>32833.120000000003</v>
      </c>
      <c r="BL10" s="1">
        <f t="shared" si="4"/>
        <v>30767.49</v>
      </c>
      <c r="BM10" s="1">
        <f t="shared" si="4"/>
        <v>29028.14</v>
      </c>
      <c r="BN10" s="1">
        <f t="shared" si="4"/>
        <v>26606.799999999999</v>
      </c>
      <c r="BO10" s="1">
        <f t="shared" si="4"/>
        <v>24307.02</v>
      </c>
      <c r="BP10" s="1">
        <f t="shared" si="4"/>
        <v>23055.84</v>
      </c>
      <c r="BS10" t="s">
        <v>28</v>
      </c>
      <c r="BT10" s="1">
        <f t="shared" si="13"/>
        <v>7098.62655</v>
      </c>
      <c r="BU10" s="1">
        <f t="shared" si="14"/>
        <v>9566.8663500000002</v>
      </c>
      <c r="BV10" s="1">
        <f t="shared" si="15"/>
        <v>11823.734549999999</v>
      </c>
      <c r="BX10" s="2" t="s">
        <v>11</v>
      </c>
      <c r="BY10" s="1">
        <f t="shared" si="16"/>
        <v>39489.14</v>
      </c>
      <c r="BZ10" s="1">
        <f t="shared" si="5"/>
        <v>33161.449999999997</v>
      </c>
      <c r="CA10" s="1">
        <f t="shared" si="5"/>
        <v>31075.16</v>
      </c>
      <c r="CB10" s="1">
        <f t="shared" si="5"/>
        <v>29318.42</v>
      </c>
      <c r="CC10" s="1">
        <f t="shared" si="5"/>
        <v>26872.87</v>
      </c>
      <c r="CD10" s="1">
        <f t="shared" si="5"/>
        <v>24550.09</v>
      </c>
      <c r="CE10" s="1">
        <f t="shared" si="5"/>
        <v>23286.400000000001</v>
      </c>
      <c r="CH10" t="s">
        <v>28</v>
      </c>
      <c r="CI10" s="1">
        <f>+BT10*(1+$CA$3)+0.01</f>
        <v>7169.6228154999999</v>
      </c>
      <c r="CJ10" s="1">
        <f t="shared" si="18"/>
        <v>9662.5350135000008</v>
      </c>
      <c r="CK10" s="1">
        <f t="shared" si="19"/>
        <v>11941.971895499999</v>
      </c>
      <c r="CM10" s="2" t="s">
        <v>11</v>
      </c>
      <c r="CN10" s="1">
        <f t="shared" si="20"/>
        <v>39963.01</v>
      </c>
      <c r="CO10" s="1">
        <f t="shared" si="6"/>
        <v>33559.39</v>
      </c>
      <c r="CP10" s="1">
        <f t="shared" si="6"/>
        <v>31448.06</v>
      </c>
      <c r="CQ10" s="1">
        <f t="shared" si="6"/>
        <v>29670.240000000002</v>
      </c>
      <c r="CR10" s="1">
        <f t="shared" si="6"/>
        <v>27195.34</v>
      </c>
      <c r="CS10" s="1">
        <f t="shared" si="6"/>
        <v>24844.69</v>
      </c>
      <c r="CT10" s="1">
        <f t="shared" si="6"/>
        <v>23565.84</v>
      </c>
      <c r="CW10" s="2" t="s">
        <v>28</v>
      </c>
      <c r="CX10" s="1">
        <f t="shared" si="21"/>
        <v>7255.6582892859997</v>
      </c>
      <c r="CY10" s="1">
        <f t="shared" si="21"/>
        <v>9778.485433662001</v>
      </c>
      <c r="CZ10" s="1">
        <f>+CK10*(1+$CP$3)-0.01</f>
        <v>12085.265558245999</v>
      </c>
      <c r="DB10" s="2" t="s">
        <v>11</v>
      </c>
      <c r="DC10" s="1">
        <v>40499.71</v>
      </c>
      <c r="DD10" s="1">
        <v>34010.089999999997</v>
      </c>
      <c r="DE10" s="1">
        <v>31870.41</v>
      </c>
      <c r="DF10" s="1">
        <v>30068.71</v>
      </c>
      <c r="DG10" s="1">
        <v>27560.57</v>
      </c>
      <c r="DH10" s="1">
        <v>25178.35</v>
      </c>
      <c r="DI10" s="1">
        <v>23882.33</v>
      </c>
      <c r="DL10" s="2" t="s">
        <v>28</v>
      </c>
      <c r="DM10" s="1">
        <f t="shared" si="22"/>
        <v>7353.1017801111111</v>
      </c>
      <c r="DN10" s="1">
        <f>+CY10*(1+$DE$3)+0.01</f>
        <v>9909.8204930360826</v>
      </c>
      <c r="DO10" s="1">
        <f>+CZ10*(1+$DE$3)+0.01</f>
        <v>12247.580674693243</v>
      </c>
    </row>
    <row r="11" spans="1:119" x14ac:dyDescent="0.2">
      <c r="A11" s="2" t="s">
        <v>12</v>
      </c>
      <c r="B11" s="1">
        <v>39753.410000000003</v>
      </c>
      <c r="C11" s="1">
        <v>33340.01</v>
      </c>
      <c r="D11" s="1">
        <v>31242.51</v>
      </c>
      <c r="E11" s="1">
        <v>29476.26</v>
      </c>
      <c r="F11" s="1">
        <v>27017.56</v>
      </c>
      <c r="G11" s="1">
        <v>24682.28</v>
      </c>
      <c r="H11" s="1">
        <v>23411.78</v>
      </c>
      <c r="L11" s="1"/>
      <c r="M11" s="1"/>
      <c r="N11" s="1"/>
      <c r="P11" s="2" t="s">
        <v>12</v>
      </c>
      <c r="Q11" s="1">
        <f t="shared" si="0"/>
        <v>39753.410000000003</v>
      </c>
      <c r="R11" s="1">
        <f t="shared" si="0"/>
        <v>33340.01</v>
      </c>
      <c r="S11" s="1">
        <f t="shared" si="0"/>
        <v>31242.51</v>
      </c>
      <c r="T11" s="1">
        <f t="shared" si="0"/>
        <v>29476.26</v>
      </c>
      <c r="U11" s="1">
        <f t="shared" si="0"/>
        <v>27017.56</v>
      </c>
      <c r="V11" s="1">
        <f t="shared" si="0"/>
        <v>24682.28</v>
      </c>
      <c r="W11" s="1">
        <f t="shared" si="0"/>
        <v>23411.78</v>
      </c>
      <c r="AA11" s="1"/>
      <c r="AB11" s="1"/>
      <c r="AC11" s="1"/>
      <c r="AE11" s="2" t="s">
        <v>12</v>
      </c>
      <c r="AF11" s="1">
        <f t="shared" si="10"/>
        <v>39753.410000000003</v>
      </c>
      <c r="AG11" s="1">
        <f t="shared" si="1"/>
        <v>33340.01</v>
      </c>
      <c r="AH11" s="1">
        <f t="shared" si="1"/>
        <v>31242.51</v>
      </c>
      <c r="AI11" s="1">
        <f t="shared" si="1"/>
        <v>29476.26</v>
      </c>
      <c r="AJ11" s="1">
        <f t="shared" si="1"/>
        <v>27017.56</v>
      </c>
      <c r="AK11" s="1">
        <f t="shared" si="1"/>
        <v>24682.28</v>
      </c>
      <c r="AL11" s="1">
        <f t="shared" si="1"/>
        <v>23411.78</v>
      </c>
      <c r="AP11" s="1"/>
      <c r="AQ11" s="1"/>
      <c r="AR11" s="1"/>
      <c r="AT11" s="2" t="s">
        <v>12</v>
      </c>
      <c r="AU11" s="1">
        <f t="shared" si="11"/>
        <v>40031.68</v>
      </c>
      <c r="AV11" s="1">
        <f t="shared" si="11"/>
        <v>33573.39</v>
      </c>
      <c r="AW11" s="1">
        <f t="shared" si="3"/>
        <v>31461.21</v>
      </c>
      <c r="AX11" s="1">
        <f t="shared" si="3"/>
        <v>29682.59</v>
      </c>
      <c r="AY11" s="1">
        <f t="shared" si="3"/>
        <v>27206.68</v>
      </c>
      <c r="AZ11" s="1">
        <f t="shared" si="3"/>
        <v>24855.06</v>
      </c>
      <c r="BA11" s="1">
        <f t="shared" si="3"/>
        <v>23575.66</v>
      </c>
      <c r="BE11" s="1"/>
      <c r="BF11" s="1"/>
      <c r="BG11" s="1"/>
      <c r="BI11" s="2" t="s">
        <v>12</v>
      </c>
      <c r="BJ11" s="1">
        <f t="shared" si="12"/>
        <v>40231.839999999997</v>
      </c>
      <c r="BK11" s="1">
        <f t="shared" si="4"/>
        <v>33741.26</v>
      </c>
      <c r="BL11" s="1">
        <f t="shared" si="4"/>
        <v>31618.52</v>
      </c>
      <c r="BM11" s="1">
        <f t="shared" si="4"/>
        <v>29831</v>
      </c>
      <c r="BN11" s="1">
        <f t="shared" si="4"/>
        <v>27342.71</v>
      </c>
      <c r="BO11" s="1">
        <f t="shared" si="4"/>
        <v>24979.34</v>
      </c>
      <c r="BP11" s="1">
        <f t="shared" si="4"/>
        <v>23693.54</v>
      </c>
      <c r="BT11" s="1"/>
      <c r="BU11" s="1"/>
      <c r="BV11" s="1"/>
      <c r="BX11" s="2" t="s">
        <v>12</v>
      </c>
      <c r="BY11" s="1">
        <f t="shared" si="16"/>
        <v>40634.160000000003</v>
      </c>
      <c r="BZ11" s="1">
        <f t="shared" si="5"/>
        <v>34078.67</v>
      </c>
      <c r="CA11" s="1">
        <f t="shared" si="5"/>
        <v>31934.71</v>
      </c>
      <c r="CB11" s="1">
        <f t="shared" si="5"/>
        <v>30129.31</v>
      </c>
      <c r="CC11" s="1">
        <f t="shared" si="5"/>
        <v>27616.14</v>
      </c>
      <c r="CD11" s="1">
        <f t="shared" si="5"/>
        <v>25229.13</v>
      </c>
      <c r="CE11" s="1">
        <f t="shared" si="5"/>
        <v>23930.48</v>
      </c>
      <c r="CI11" s="1"/>
      <c r="CJ11" s="1"/>
      <c r="CK11" s="1"/>
      <c r="CM11" s="2" t="s">
        <v>12</v>
      </c>
      <c r="CN11" s="1">
        <f t="shared" si="20"/>
        <v>41121.769999999997</v>
      </c>
      <c r="CO11" s="1">
        <f t="shared" si="6"/>
        <v>34487.61</v>
      </c>
      <c r="CP11" s="1">
        <f t="shared" si="6"/>
        <v>32317.93</v>
      </c>
      <c r="CQ11" s="1">
        <f t="shared" si="6"/>
        <v>30490.86</v>
      </c>
      <c r="CR11" s="1">
        <f t="shared" si="6"/>
        <v>27947.53</v>
      </c>
      <c r="CS11" s="1">
        <f t="shared" si="6"/>
        <v>25531.88</v>
      </c>
      <c r="CT11" s="1">
        <f t="shared" si="6"/>
        <v>24217.65</v>
      </c>
      <c r="CX11" s="1"/>
      <c r="CY11" s="1"/>
      <c r="CZ11" s="1"/>
      <c r="DB11" s="2" t="s">
        <v>12</v>
      </c>
      <c r="DC11" s="1">
        <v>41674.04</v>
      </c>
      <c r="DD11" s="1">
        <v>34950.78</v>
      </c>
      <c r="DE11" s="1">
        <v>32751.96</v>
      </c>
      <c r="DF11" s="1">
        <v>30900.35</v>
      </c>
      <c r="DG11" s="1">
        <v>28322.87</v>
      </c>
      <c r="DH11" s="1">
        <v>25874.77</v>
      </c>
      <c r="DI11" s="1">
        <v>24542.89</v>
      </c>
      <c r="DM11" s="1"/>
      <c r="DN11" s="1"/>
      <c r="DO11" s="1"/>
    </row>
    <row r="12" spans="1:119" x14ac:dyDescent="0.2">
      <c r="A12" s="2" t="s">
        <v>13</v>
      </c>
      <c r="B12" s="1">
        <v>40873.620000000003</v>
      </c>
      <c r="C12" s="1">
        <v>34237.33</v>
      </c>
      <c r="D12" s="1">
        <v>32083.39</v>
      </c>
      <c r="E12" s="1">
        <v>30269.62</v>
      </c>
      <c r="F12" s="1">
        <v>27744.75</v>
      </c>
      <c r="G12" s="1">
        <v>25346.59</v>
      </c>
      <c r="H12" s="1">
        <v>24041.89</v>
      </c>
      <c r="P12" s="2" t="s">
        <v>13</v>
      </c>
      <c r="Q12" s="1">
        <f t="shared" si="0"/>
        <v>40873.620000000003</v>
      </c>
      <c r="R12" s="1">
        <f t="shared" si="0"/>
        <v>34237.33</v>
      </c>
      <c r="S12" s="1">
        <f t="shared" si="0"/>
        <v>32083.39</v>
      </c>
      <c r="T12" s="1">
        <f t="shared" si="0"/>
        <v>30269.62</v>
      </c>
      <c r="U12" s="1">
        <f t="shared" si="0"/>
        <v>27744.75</v>
      </c>
      <c r="V12" s="1">
        <f t="shared" si="0"/>
        <v>25346.59</v>
      </c>
      <c r="W12" s="1">
        <f t="shared" si="0"/>
        <v>24041.89</v>
      </c>
      <c r="AE12" s="2" t="s">
        <v>13</v>
      </c>
      <c r="AF12" s="1">
        <f t="shared" si="10"/>
        <v>40873.620000000003</v>
      </c>
      <c r="AG12" s="1">
        <f t="shared" si="1"/>
        <v>34237.33</v>
      </c>
      <c r="AH12" s="1">
        <f t="shared" si="1"/>
        <v>32083.39</v>
      </c>
      <c r="AI12" s="1">
        <f t="shared" si="1"/>
        <v>30269.62</v>
      </c>
      <c r="AJ12" s="1">
        <f t="shared" si="1"/>
        <v>27744.75</v>
      </c>
      <c r="AK12" s="1">
        <f t="shared" si="1"/>
        <v>25346.59</v>
      </c>
      <c r="AL12" s="1">
        <f t="shared" si="1"/>
        <v>24041.89</v>
      </c>
      <c r="AT12" s="2" t="s">
        <v>13</v>
      </c>
      <c r="AU12" s="1">
        <f t="shared" si="11"/>
        <v>41159.74</v>
      </c>
      <c r="AV12" s="1">
        <f t="shared" si="11"/>
        <v>34476.99</v>
      </c>
      <c r="AW12" s="1">
        <f t="shared" si="3"/>
        <v>32307.97</v>
      </c>
      <c r="AX12" s="1">
        <f t="shared" si="3"/>
        <v>30481.51</v>
      </c>
      <c r="AY12" s="1">
        <f t="shared" si="3"/>
        <v>27938.959999999999</v>
      </c>
      <c r="AZ12" s="1">
        <f t="shared" si="3"/>
        <v>25524.02</v>
      </c>
      <c r="BA12" s="1">
        <f t="shared" si="3"/>
        <v>24210.18</v>
      </c>
      <c r="BB12" s="1">
        <f>+AX12-AI12</f>
        <v>211.88999999999942</v>
      </c>
      <c r="BI12" s="2" t="s">
        <v>13</v>
      </c>
      <c r="BJ12" s="1">
        <f t="shared" si="12"/>
        <v>41365.54</v>
      </c>
      <c r="BK12" s="1">
        <f t="shared" si="4"/>
        <v>34649.370000000003</v>
      </c>
      <c r="BL12" s="1">
        <f t="shared" si="4"/>
        <v>32469.51</v>
      </c>
      <c r="BM12" s="1">
        <f t="shared" si="4"/>
        <v>30633.919999999998</v>
      </c>
      <c r="BN12" s="1">
        <f t="shared" si="4"/>
        <v>28078.65</v>
      </c>
      <c r="BO12" s="1">
        <f t="shared" si="4"/>
        <v>25651.64</v>
      </c>
      <c r="BP12" s="1">
        <f t="shared" si="4"/>
        <v>24331.23</v>
      </c>
      <c r="BQ12" s="1"/>
      <c r="BX12" s="2" t="s">
        <v>13</v>
      </c>
      <c r="BY12" s="1">
        <f t="shared" si="16"/>
        <v>41779.199999999997</v>
      </c>
      <c r="BZ12" s="1">
        <f t="shared" si="5"/>
        <v>34995.86</v>
      </c>
      <c r="CA12" s="1">
        <f t="shared" si="5"/>
        <v>32794.21</v>
      </c>
      <c r="CB12" s="1">
        <f t="shared" si="5"/>
        <v>30940.26</v>
      </c>
      <c r="CC12" s="1">
        <f t="shared" si="5"/>
        <v>28359.439999999999</v>
      </c>
      <c r="CD12" s="1">
        <f t="shared" si="5"/>
        <v>25908.16</v>
      </c>
      <c r="CE12" s="1">
        <f t="shared" si="5"/>
        <v>24574.54</v>
      </c>
      <c r="CM12" s="2" t="s">
        <v>13</v>
      </c>
      <c r="CN12" s="1">
        <f t="shared" si="20"/>
        <v>42280.55</v>
      </c>
      <c r="CO12" s="1">
        <f t="shared" si="6"/>
        <v>35415.81</v>
      </c>
      <c r="CP12" s="1">
        <f t="shared" si="6"/>
        <v>33187.74</v>
      </c>
      <c r="CQ12" s="1">
        <f t="shared" si="6"/>
        <v>31311.54</v>
      </c>
      <c r="CR12" s="1">
        <f t="shared" si="6"/>
        <v>28699.75</v>
      </c>
      <c r="CS12" s="1">
        <f t="shared" si="6"/>
        <v>26219.06</v>
      </c>
      <c r="CT12" s="1">
        <f t="shared" si="6"/>
        <v>24869.43</v>
      </c>
      <c r="CU12" s="1"/>
      <c r="CY12" s="77"/>
      <c r="DB12" s="2" t="s">
        <v>13</v>
      </c>
      <c r="DC12" s="1">
        <v>42848.38</v>
      </c>
      <c r="DD12" s="1">
        <v>35891.440000000002</v>
      </c>
      <c r="DE12" s="1">
        <v>33633.449999999997</v>
      </c>
      <c r="DF12" s="1">
        <v>31732.05</v>
      </c>
      <c r="DG12" s="1">
        <v>29085.19</v>
      </c>
      <c r="DH12" s="1">
        <v>26571.18</v>
      </c>
      <c r="DI12" s="1">
        <v>25203.43</v>
      </c>
      <c r="DJ12" s="1"/>
    </row>
    <row r="13" spans="1:119" x14ac:dyDescent="0.2">
      <c r="A13" s="2" t="s">
        <v>14</v>
      </c>
      <c r="B13" s="1">
        <v>41993.82</v>
      </c>
      <c r="C13" s="1">
        <v>35134.69</v>
      </c>
      <c r="D13" s="1">
        <v>32924.29</v>
      </c>
      <c r="E13" s="1">
        <v>31062.97</v>
      </c>
      <c r="F13" s="1">
        <v>28471.919999999998</v>
      </c>
      <c r="G13" s="1">
        <v>26010.9</v>
      </c>
      <c r="H13" s="1">
        <v>24672.02</v>
      </c>
      <c r="P13" s="2" t="s">
        <v>14</v>
      </c>
      <c r="Q13" s="1">
        <f t="shared" si="0"/>
        <v>41993.82</v>
      </c>
      <c r="R13" s="1">
        <f t="shared" si="0"/>
        <v>35134.69</v>
      </c>
      <c r="S13" s="1">
        <f t="shared" si="0"/>
        <v>32924.29</v>
      </c>
      <c r="T13" s="1">
        <f t="shared" si="0"/>
        <v>31062.97</v>
      </c>
      <c r="U13" s="1">
        <f t="shared" si="0"/>
        <v>28471.919999999998</v>
      </c>
      <c r="V13" s="1">
        <f t="shared" si="0"/>
        <v>26010.9</v>
      </c>
      <c r="W13" s="1">
        <f t="shared" si="0"/>
        <v>24672.02</v>
      </c>
      <c r="AE13" s="2" t="s">
        <v>14</v>
      </c>
      <c r="AF13" s="1">
        <f t="shared" si="10"/>
        <v>41993.82</v>
      </c>
      <c r="AG13" s="1">
        <f t="shared" si="1"/>
        <v>35134.69</v>
      </c>
      <c r="AH13" s="1">
        <f t="shared" si="1"/>
        <v>32924.29</v>
      </c>
      <c r="AI13" s="1">
        <f t="shared" si="1"/>
        <v>31062.97</v>
      </c>
      <c r="AJ13" s="1">
        <f t="shared" si="1"/>
        <v>28471.919999999998</v>
      </c>
      <c r="AK13" s="1">
        <f t="shared" si="1"/>
        <v>26010.9</v>
      </c>
      <c r="AL13" s="1">
        <f t="shared" si="1"/>
        <v>24672.02</v>
      </c>
      <c r="AT13" s="2" t="s">
        <v>14</v>
      </c>
      <c r="AU13" s="1">
        <f t="shared" si="11"/>
        <v>42287.78</v>
      </c>
      <c r="AV13" s="1">
        <f t="shared" si="11"/>
        <v>35380.629999999997</v>
      </c>
      <c r="AW13" s="1">
        <f t="shared" si="3"/>
        <v>33154.76</v>
      </c>
      <c r="AX13" s="1">
        <f t="shared" si="3"/>
        <v>31280.41</v>
      </c>
      <c r="AY13" s="1">
        <f t="shared" si="3"/>
        <v>28671.22</v>
      </c>
      <c r="AZ13" s="1">
        <f t="shared" si="3"/>
        <v>26192.98</v>
      </c>
      <c r="BA13" s="1">
        <f t="shared" si="3"/>
        <v>24844.720000000001</v>
      </c>
      <c r="BI13" s="2" t="s">
        <v>14</v>
      </c>
      <c r="BJ13" s="1">
        <f t="shared" si="12"/>
        <v>42499.22</v>
      </c>
      <c r="BK13" s="1">
        <f t="shared" si="4"/>
        <v>35557.53</v>
      </c>
      <c r="BL13" s="1">
        <f t="shared" si="4"/>
        <v>33320.53</v>
      </c>
      <c r="BM13" s="1">
        <f t="shared" si="4"/>
        <v>31436.81</v>
      </c>
      <c r="BN13" s="1">
        <f t="shared" si="4"/>
        <v>28814.58</v>
      </c>
      <c r="BO13" s="1">
        <f t="shared" si="4"/>
        <v>26323.94</v>
      </c>
      <c r="BP13" s="1">
        <f t="shared" si="4"/>
        <v>24968.94</v>
      </c>
      <c r="BX13" s="2" t="s">
        <v>14</v>
      </c>
      <c r="BY13" s="1">
        <f t="shared" si="16"/>
        <v>42924.21</v>
      </c>
      <c r="BZ13" s="1">
        <f t="shared" si="5"/>
        <v>35913.11</v>
      </c>
      <c r="CA13" s="1">
        <f t="shared" si="5"/>
        <v>33653.74</v>
      </c>
      <c r="CB13" s="1">
        <f t="shared" si="5"/>
        <v>31751.18</v>
      </c>
      <c r="CC13" s="1">
        <f t="shared" si="5"/>
        <v>29102.73</v>
      </c>
      <c r="CD13" s="1">
        <f t="shared" si="5"/>
        <v>26587.18</v>
      </c>
      <c r="CE13" s="1">
        <f t="shared" si="5"/>
        <v>25218.63</v>
      </c>
      <c r="CM13" s="2" t="s">
        <v>14</v>
      </c>
      <c r="CN13" s="1">
        <f t="shared" si="20"/>
        <v>43439.3</v>
      </c>
      <c r="CO13" s="1">
        <f t="shared" si="6"/>
        <v>36344.07</v>
      </c>
      <c r="CP13" s="1">
        <f t="shared" si="6"/>
        <v>34057.58</v>
      </c>
      <c r="CQ13" s="1">
        <f t="shared" si="6"/>
        <v>32132.19</v>
      </c>
      <c r="CR13" s="1">
        <f t="shared" si="6"/>
        <v>29451.96</v>
      </c>
      <c r="CS13" s="1">
        <f t="shared" si="6"/>
        <v>26906.23</v>
      </c>
      <c r="CT13" s="1">
        <f t="shared" si="6"/>
        <v>25521.25</v>
      </c>
      <c r="CY13" s="77"/>
      <c r="DB13" s="2" t="s">
        <v>14</v>
      </c>
      <c r="DC13" s="1">
        <v>44022.69</v>
      </c>
      <c r="DD13" s="1">
        <v>36832.17</v>
      </c>
      <c r="DE13" s="1">
        <v>34514.97</v>
      </c>
      <c r="DF13" s="1">
        <v>32563.73</v>
      </c>
      <c r="DG13" s="1">
        <v>29847.5</v>
      </c>
      <c r="DH13" s="1">
        <v>27267.58</v>
      </c>
      <c r="DI13" s="1">
        <v>25864</v>
      </c>
    </row>
    <row r="14" spans="1:119" x14ac:dyDescent="0.2">
      <c r="A14" s="2" t="s">
        <v>15</v>
      </c>
      <c r="B14" s="1"/>
      <c r="C14" s="1">
        <v>36032.01</v>
      </c>
      <c r="D14" s="1">
        <v>33765.160000000003</v>
      </c>
      <c r="E14" s="1">
        <v>31856.3</v>
      </c>
      <c r="F14" s="1">
        <v>29199.09</v>
      </c>
      <c r="G14" s="1">
        <v>26675.22</v>
      </c>
      <c r="H14" s="1">
        <v>25302.17</v>
      </c>
      <c r="P14" s="2" t="s">
        <v>15</v>
      </c>
      <c r="Q14" s="1"/>
      <c r="R14" s="1">
        <f t="shared" ref="R14:W17" si="23">C14*(1+$S$3)</f>
        <v>36032.01</v>
      </c>
      <c r="S14" s="1">
        <f t="shared" si="23"/>
        <v>33765.160000000003</v>
      </c>
      <c r="T14" s="1">
        <f t="shared" si="23"/>
        <v>31856.3</v>
      </c>
      <c r="U14" s="1">
        <f t="shared" si="23"/>
        <v>29199.09</v>
      </c>
      <c r="V14" s="1">
        <f t="shared" si="23"/>
        <v>26675.22</v>
      </c>
      <c r="W14" s="1">
        <f t="shared" si="23"/>
        <v>25302.17</v>
      </c>
      <c r="AE14" s="2" t="s">
        <v>15</v>
      </c>
      <c r="AF14" s="1"/>
      <c r="AG14" s="1">
        <f t="shared" ref="AG14:AG17" si="24">ROUND(+R14*(1+$AH$3),2)</f>
        <v>36032.01</v>
      </c>
      <c r="AH14" s="1">
        <f t="shared" ref="AH14:AH17" si="25">ROUND(+S14*(1+$AH$3),2)</f>
        <v>33765.160000000003</v>
      </c>
      <c r="AI14" s="1">
        <f t="shared" ref="AI14:AI17" si="26">ROUND(+T14*(1+$AH$3),2)</f>
        <v>31856.3</v>
      </c>
      <c r="AJ14" s="1">
        <f t="shared" ref="AJ14:AJ17" si="27">ROUND(+U14*(1+$AH$3),2)</f>
        <v>29199.09</v>
      </c>
      <c r="AK14" s="1">
        <f t="shared" ref="AK14:AK17" si="28">ROUND(+V14*(1+$AH$3),2)</f>
        <v>26675.22</v>
      </c>
      <c r="AL14" s="1">
        <f t="shared" ref="AL14:AL17" si="29">ROUND(+W14*(1+$AH$3),2)</f>
        <v>25302.17</v>
      </c>
      <c r="AT14" s="2" t="s">
        <v>15</v>
      </c>
      <c r="AU14" s="1"/>
      <c r="AV14" s="1">
        <f t="shared" si="11"/>
        <v>36284.230000000003</v>
      </c>
      <c r="AW14" s="1">
        <f t="shared" si="3"/>
        <v>34001.519999999997</v>
      </c>
      <c r="AX14" s="1">
        <f t="shared" si="3"/>
        <v>32079.29</v>
      </c>
      <c r="AY14" s="1">
        <f t="shared" si="3"/>
        <v>29403.48</v>
      </c>
      <c r="AZ14" s="1">
        <f t="shared" si="3"/>
        <v>26861.95</v>
      </c>
      <c r="BA14" s="1">
        <f t="shared" si="3"/>
        <v>25479.29</v>
      </c>
      <c r="BI14" s="2" t="s">
        <v>15</v>
      </c>
      <c r="BJ14" s="1"/>
      <c r="BK14" s="1">
        <f t="shared" ref="BK14:BK17" si="30">+ROUND(AV14*(1+$BL$3),2)</f>
        <v>36465.65</v>
      </c>
      <c r="BL14" s="1">
        <f t="shared" ref="BL14:BL17" si="31">+ROUND(AW14*(1+$BL$3),2)</f>
        <v>34171.53</v>
      </c>
      <c r="BM14" s="1">
        <f t="shared" ref="BM14:BM17" si="32">+ROUND(AX14*(1+$BL$3),2)</f>
        <v>32239.69</v>
      </c>
      <c r="BN14" s="1">
        <f t="shared" ref="BN14:BN17" si="33">+ROUND(AY14*(1+$BL$3),2)</f>
        <v>29550.5</v>
      </c>
      <c r="BO14" s="1">
        <f t="shared" ref="BO14:BO17" si="34">+ROUND(AZ14*(1+$BL$3),2)</f>
        <v>26996.26</v>
      </c>
      <c r="BP14" s="1">
        <f t="shared" ref="BP14:BP17" si="35">+ROUND(BA14*(1+$BL$3),2)</f>
        <v>25606.69</v>
      </c>
      <c r="BX14" s="2" t="s">
        <v>15</v>
      </c>
      <c r="BY14" s="1"/>
      <c r="BZ14" s="1">
        <f t="shared" ref="BZ14:BZ17" si="36">+ROUND(BK14*(1+$CA$3),2)</f>
        <v>36830.31</v>
      </c>
      <c r="CA14" s="1">
        <f t="shared" ref="CA14:CA17" si="37">+ROUND(BL14*(1+$CA$3),2)</f>
        <v>34513.25</v>
      </c>
      <c r="CB14" s="1">
        <f t="shared" ref="CB14:CB17" si="38">+ROUND(BM14*(1+$CA$3),2)</f>
        <v>32562.09</v>
      </c>
      <c r="CC14" s="1">
        <f t="shared" ref="CC14:CC17" si="39">+ROUND(BN14*(1+$CA$3),2)</f>
        <v>29846.01</v>
      </c>
      <c r="CD14" s="1">
        <f t="shared" ref="CD14:CD17" si="40">+ROUND(BO14*(1+$CA$3),2)</f>
        <v>27266.22</v>
      </c>
      <c r="CE14" s="1">
        <f t="shared" ref="CE14:CE17" si="41">+ROUND(BP14*(1+$CA$3),2)</f>
        <v>25862.76</v>
      </c>
      <c r="CM14" s="2" t="s">
        <v>15</v>
      </c>
      <c r="CN14" s="1"/>
      <c r="CO14" s="1">
        <f t="shared" ref="CO14:CO17" si="42">+ROUND(BZ14*(1+$CP$3),2)</f>
        <v>37272.269999999997</v>
      </c>
      <c r="CP14" s="1">
        <f t="shared" ref="CP14:CP17" si="43">+ROUND(CA14*(1+$CP$3),2)</f>
        <v>34927.410000000003</v>
      </c>
      <c r="CQ14" s="1">
        <f t="shared" ref="CQ14:CQ17" si="44">+ROUND(CB14*(1+$CP$3),2)</f>
        <v>32952.839999999997</v>
      </c>
      <c r="CR14" s="1">
        <f t="shared" ref="CR14:CR17" si="45">+ROUND(CC14*(1+$CP$3),2)</f>
        <v>30204.16</v>
      </c>
      <c r="CS14" s="1">
        <f t="shared" ref="CS14:CS17" si="46">+ROUND(CD14*(1+$CP$3),2)</f>
        <v>27593.41</v>
      </c>
      <c r="CT14" s="1">
        <f t="shared" ref="CT14:CT17" si="47">+ROUND(CE14*(1+$CP$3),2)</f>
        <v>26173.11</v>
      </c>
      <c r="CY14" s="77"/>
      <c r="DB14" s="2" t="s">
        <v>15</v>
      </c>
      <c r="DC14" s="1"/>
      <c r="DD14" s="1">
        <v>37772.839999999997</v>
      </c>
      <c r="DE14" s="1">
        <v>35396.49</v>
      </c>
      <c r="DF14" s="1">
        <v>33395.4</v>
      </c>
      <c r="DG14" s="1">
        <v>30609.8</v>
      </c>
      <c r="DH14" s="1">
        <v>27963.99</v>
      </c>
      <c r="DI14" s="1">
        <v>26524.61</v>
      </c>
    </row>
    <row r="15" spans="1:119" x14ac:dyDescent="0.2">
      <c r="A15" s="2" t="s">
        <v>16</v>
      </c>
      <c r="B15" s="1"/>
      <c r="C15" s="1">
        <v>36929.360000000001</v>
      </c>
      <c r="D15" s="1">
        <v>34606.07</v>
      </c>
      <c r="E15" s="1">
        <v>32649.65</v>
      </c>
      <c r="F15" s="1">
        <v>29926.240000000002</v>
      </c>
      <c r="G15" s="1">
        <v>27339.54</v>
      </c>
      <c r="H15" s="1">
        <v>25932.27</v>
      </c>
      <c r="P15" s="2" t="s">
        <v>16</v>
      </c>
      <c r="Q15" s="1"/>
      <c r="R15" s="1">
        <f t="shared" si="23"/>
        <v>36929.360000000001</v>
      </c>
      <c r="S15" s="1">
        <f t="shared" si="23"/>
        <v>34606.07</v>
      </c>
      <c r="T15" s="1">
        <f t="shared" si="23"/>
        <v>32649.65</v>
      </c>
      <c r="U15" s="1">
        <f t="shared" si="23"/>
        <v>29926.240000000002</v>
      </c>
      <c r="V15" s="1">
        <f t="shared" si="23"/>
        <v>27339.54</v>
      </c>
      <c r="W15" s="1">
        <f t="shared" si="23"/>
        <v>25932.27</v>
      </c>
      <c r="AE15" s="2" t="s">
        <v>16</v>
      </c>
      <c r="AF15" s="1"/>
      <c r="AG15" s="1">
        <f t="shared" si="24"/>
        <v>36929.360000000001</v>
      </c>
      <c r="AH15" s="1">
        <f t="shared" si="25"/>
        <v>34606.07</v>
      </c>
      <c r="AI15" s="1">
        <f t="shared" si="26"/>
        <v>32649.65</v>
      </c>
      <c r="AJ15" s="1">
        <f t="shared" si="27"/>
        <v>29926.240000000002</v>
      </c>
      <c r="AK15" s="1">
        <f t="shared" si="28"/>
        <v>27339.54</v>
      </c>
      <c r="AL15" s="1">
        <f t="shared" si="29"/>
        <v>25932.27</v>
      </c>
      <c r="AT15" s="2" t="s">
        <v>16</v>
      </c>
      <c r="AU15" s="1"/>
      <c r="AV15" s="1">
        <f t="shared" si="11"/>
        <v>37187.870000000003</v>
      </c>
      <c r="AW15" s="1">
        <f t="shared" si="3"/>
        <v>34848.31</v>
      </c>
      <c r="AX15" s="1">
        <f t="shared" si="3"/>
        <v>32878.199999999997</v>
      </c>
      <c r="AY15" s="1">
        <f t="shared" si="3"/>
        <v>30135.72</v>
      </c>
      <c r="AZ15" s="1">
        <f t="shared" si="3"/>
        <v>27530.92</v>
      </c>
      <c r="BA15" s="1">
        <f t="shared" si="3"/>
        <v>26113.8</v>
      </c>
      <c r="BI15" s="2" t="s">
        <v>16</v>
      </c>
      <c r="BJ15" s="1"/>
      <c r="BK15" s="1">
        <f t="shared" si="30"/>
        <v>37373.81</v>
      </c>
      <c r="BL15" s="1">
        <f t="shared" si="31"/>
        <v>35022.550000000003</v>
      </c>
      <c r="BM15" s="1">
        <f t="shared" si="32"/>
        <v>33042.589999999997</v>
      </c>
      <c r="BN15" s="1">
        <f t="shared" si="33"/>
        <v>30286.400000000001</v>
      </c>
      <c r="BO15" s="1">
        <f t="shared" si="34"/>
        <v>27668.57</v>
      </c>
      <c r="BP15" s="1">
        <f t="shared" si="35"/>
        <v>26244.37</v>
      </c>
      <c r="BX15" s="2" t="s">
        <v>16</v>
      </c>
      <c r="BY15" s="1"/>
      <c r="BZ15" s="1">
        <f t="shared" si="36"/>
        <v>37747.550000000003</v>
      </c>
      <c r="CA15" s="1">
        <f t="shared" si="37"/>
        <v>35372.78</v>
      </c>
      <c r="CB15" s="1">
        <f t="shared" si="38"/>
        <v>33373.019999999997</v>
      </c>
      <c r="CC15" s="1">
        <f t="shared" si="39"/>
        <v>30589.26</v>
      </c>
      <c r="CD15" s="1">
        <f t="shared" si="40"/>
        <v>27945.26</v>
      </c>
      <c r="CE15" s="1">
        <f t="shared" si="41"/>
        <v>26506.81</v>
      </c>
      <c r="CM15" s="2" t="s">
        <v>16</v>
      </c>
      <c r="CN15" s="1"/>
      <c r="CO15" s="1">
        <f t="shared" si="42"/>
        <v>38200.519999999997</v>
      </c>
      <c r="CP15" s="1">
        <f t="shared" si="43"/>
        <v>35797.25</v>
      </c>
      <c r="CQ15" s="1">
        <f t="shared" si="44"/>
        <v>33773.5</v>
      </c>
      <c r="CR15" s="1">
        <f t="shared" si="45"/>
        <v>30956.33</v>
      </c>
      <c r="CS15" s="1">
        <f t="shared" si="46"/>
        <v>28280.6</v>
      </c>
      <c r="CT15" s="1">
        <f t="shared" si="47"/>
        <v>26824.89</v>
      </c>
      <c r="CY15" s="77"/>
      <c r="DB15" s="2" t="s">
        <v>16</v>
      </c>
      <c r="DC15" s="1"/>
      <c r="DD15" s="1">
        <v>38713.550000000003</v>
      </c>
      <c r="DE15" s="1">
        <v>36278.01</v>
      </c>
      <c r="DF15" s="1">
        <v>34227.08</v>
      </c>
      <c r="DG15" s="1">
        <v>31372.07</v>
      </c>
      <c r="DH15" s="1">
        <v>28660.41</v>
      </c>
      <c r="DI15" s="1">
        <v>27185.15</v>
      </c>
    </row>
    <row r="16" spans="1:119" x14ac:dyDescent="0.2">
      <c r="A16" s="2" t="s">
        <v>17</v>
      </c>
      <c r="B16" s="1"/>
      <c r="C16" s="1">
        <v>37826.68</v>
      </c>
      <c r="D16" s="1">
        <v>35446.949999999997</v>
      </c>
      <c r="E16" s="1">
        <v>33442.99</v>
      </c>
      <c r="F16" s="1">
        <v>30653.42</v>
      </c>
      <c r="G16" s="1">
        <v>28003.86</v>
      </c>
      <c r="H16" s="1">
        <v>26562.37</v>
      </c>
      <c r="P16" s="2" t="s">
        <v>17</v>
      </c>
      <c r="Q16" s="1"/>
      <c r="R16" s="1">
        <f t="shared" si="23"/>
        <v>37826.68</v>
      </c>
      <c r="S16" s="1">
        <f t="shared" si="23"/>
        <v>35446.949999999997</v>
      </c>
      <c r="T16" s="1">
        <f t="shared" si="23"/>
        <v>33442.99</v>
      </c>
      <c r="U16" s="1">
        <f t="shared" si="23"/>
        <v>30653.42</v>
      </c>
      <c r="V16" s="1">
        <f t="shared" si="23"/>
        <v>28003.86</v>
      </c>
      <c r="W16" s="1">
        <f t="shared" si="23"/>
        <v>26562.37</v>
      </c>
      <c r="AE16" s="2" t="s">
        <v>17</v>
      </c>
      <c r="AF16" s="1"/>
      <c r="AG16" s="1">
        <f t="shared" si="24"/>
        <v>37826.68</v>
      </c>
      <c r="AH16" s="1">
        <f t="shared" si="25"/>
        <v>35446.949999999997</v>
      </c>
      <c r="AI16" s="1">
        <f t="shared" si="26"/>
        <v>33442.99</v>
      </c>
      <c r="AJ16" s="1">
        <f t="shared" si="27"/>
        <v>30653.42</v>
      </c>
      <c r="AK16" s="1">
        <f t="shared" si="28"/>
        <v>28003.86</v>
      </c>
      <c r="AL16" s="1">
        <f t="shared" si="29"/>
        <v>26562.37</v>
      </c>
      <c r="AT16" s="2" t="s">
        <v>17</v>
      </c>
      <c r="AU16" s="1"/>
      <c r="AV16" s="1">
        <f t="shared" si="11"/>
        <v>38091.47</v>
      </c>
      <c r="AW16" s="1">
        <f t="shared" si="3"/>
        <v>35695.08</v>
      </c>
      <c r="AX16" s="1">
        <f t="shared" si="3"/>
        <v>33677.089999999997</v>
      </c>
      <c r="AY16" s="1">
        <f t="shared" si="3"/>
        <v>30867.99</v>
      </c>
      <c r="AZ16" s="1">
        <f t="shared" si="3"/>
        <v>28199.89</v>
      </c>
      <c r="BA16" s="1">
        <f t="shared" si="3"/>
        <v>26748.31</v>
      </c>
      <c r="BI16" s="2" t="s">
        <v>17</v>
      </c>
      <c r="BJ16" s="1"/>
      <c r="BK16" s="1">
        <f t="shared" si="30"/>
        <v>38281.93</v>
      </c>
      <c r="BL16" s="1">
        <f t="shared" si="31"/>
        <v>35873.56</v>
      </c>
      <c r="BM16" s="1">
        <f t="shared" si="32"/>
        <v>33845.480000000003</v>
      </c>
      <c r="BN16" s="1">
        <f t="shared" si="33"/>
        <v>31022.33</v>
      </c>
      <c r="BO16" s="1">
        <f t="shared" si="34"/>
        <v>28340.89</v>
      </c>
      <c r="BP16" s="1">
        <f t="shared" si="35"/>
        <v>26882.05</v>
      </c>
      <c r="BX16" s="2" t="s">
        <v>17</v>
      </c>
      <c r="BY16" s="1"/>
      <c r="BZ16" s="1">
        <f t="shared" si="36"/>
        <v>38664.75</v>
      </c>
      <c r="CA16" s="1">
        <f t="shared" si="37"/>
        <v>36232.300000000003</v>
      </c>
      <c r="CB16" s="1">
        <f t="shared" si="38"/>
        <v>34183.93</v>
      </c>
      <c r="CC16" s="1">
        <f t="shared" si="39"/>
        <v>31332.55</v>
      </c>
      <c r="CD16" s="1">
        <f t="shared" si="40"/>
        <v>28624.3</v>
      </c>
      <c r="CE16" s="1">
        <f t="shared" si="41"/>
        <v>27150.87</v>
      </c>
      <c r="CM16" s="2" t="s">
        <v>17</v>
      </c>
      <c r="CN16" s="1"/>
      <c r="CO16" s="1">
        <f t="shared" si="42"/>
        <v>39128.730000000003</v>
      </c>
      <c r="CP16" s="1">
        <f t="shared" si="43"/>
        <v>36667.089999999997</v>
      </c>
      <c r="CQ16" s="1">
        <f t="shared" si="44"/>
        <v>34594.14</v>
      </c>
      <c r="CR16" s="1">
        <f t="shared" si="45"/>
        <v>31708.54</v>
      </c>
      <c r="CS16" s="1">
        <f t="shared" si="46"/>
        <v>28967.79</v>
      </c>
      <c r="CT16" s="1">
        <f t="shared" si="47"/>
        <v>27476.68</v>
      </c>
      <c r="CY16" s="78"/>
      <c r="DB16" s="2" t="s">
        <v>17</v>
      </c>
      <c r="DC16" s="1"/>
      <c r="DD16" s="1">
        <v>39654.230000000003</v>
      </c>
      <c r="DE16" s="1">
        <v>37159.53</v>
      </c>
      <c r="DF16" s="1">
        <v>35058.74</v>
      </c>
      <c r="DG16" s="1">
        <v>32134.39</v>
      </c>
      <c r="DH16" s="1">
        <v>29356.83</v>
      </c>
      <c r="DI16" s="1">
        <v>27845.69</v>
      </c>
    </row>
    <row r="17" spans="1:119" x14ac:dyDescent="0.2">
      <c r="A17" s="2" t="s">
        <v>18</v>
      </c>
      <c r="B17" s="1"/>
      <c r="C17" s="1">
        <v>38724.03</v>
      </c>
      <c r="D17" s="1">
        <v>36287.83</v>
      </c>
      <c r="E17" s="1">
        <v>34236.35</v>
      </c>
      <c r="F17" s="1">
        <v>31380.59</v>
      </c>
      <c r="G17" s="1">
        <v>28668.14</v>
      </c>
      <c r="H17" s="1">
        <v>27192.5</v>
      </c>
      <c r="P17" s="2" t="s">
        <v>18</v>
      </c>
      <c r="Q17" s="1"/>
      <c r="R17" s="1">
        <f t="shared" si="23"/>
        <v>38724.03</v>
      </c>
      <c r="S17" s="1">
        <f t="shared" si="23"/>
        <v>36287.83</v>
      </c>
      <c r="T17" s="1">
        <f t="shared" si="23"/>
        <v>34236.35</v>
      </c>
      <c r="U17" s="1">
        <f t="shared" si="23"/>
        <v>31380.59</v>
      </c>
      <c r="V17" s="1">
        <f t="shared" si="23"/>
        <v>28668.14</v>
      </c>
      <c r="W17" s="1">
        <f t="shared" si="23"/>
        <v>27192.5</v>
      </c>
      <c r="AE17" s="2" t="s">
        <v>18</v>
      </c>
      <c r="AF17" s="1"/>
      <c r="AG17" s="1">
        <f t="shared" si="24"/>
        <v>38724.03</v>
      </c>
      <c r="AH17" s="1">
        <f t="shared" si="25"/>
        <v>36287.83</v>
      </c>
      <c r="AI17" s="1">
        <f t="shared" si="26"/>
        <v>34236.35</v>
      </c>
      <c r="AJ17" s="1">
        <f t="shared" si="27"/>
        <v>31380.59</v>
      </c>
      <c r="AK17" s="1">
        <f t="shared" si="28"/>
        <v>28668.14</v>
      </c>
      <c r="AL17" s="1">
        <f t="shared" si="29"/>
        <v>27192.5</v>
      </c>
      <c r="AT17" s="2" t="s">
        <v>18</v>
      </c>
      <c r="AU17" s="1"/>
      <c r="AV17" s="1">
        <f t="shared" si="11"/>
        <v>38995.1</v>
      </c>
      <c r="AW17" s="1">
        <f t="shared" si="3"/>
        <v>36541.839999999997</v>
      </c>
      <c r="AX17" s="1">
        <f t="shared" si="3"/>
        <v>34476</v>
      </c>
      <c r="AY17" s="1">
        <f t="shared" si="3"/>
        <v>31600.25</v>
      </c>
      <c r="AZ17" s="1">
        <f t="shared" si="3"/>
        <v>28868.82</v>
      </c>
      <c r="BA17" s="1">
        <f t="shared" si="3"/>
        <v>27382.85</v>
      </c>
      <c r="BI17" s="2" t="s">
        <v>18</v>
      </c>
      <c r="BJ17" s="1"/>
      <c r="BK17" s="1">
        <f t="shared" si="30"/>
        <v>39190.080000000002</v>
      </c>
      <c r="BL17" s="1">
        <f t="shared" si="31"/>
        <v>36724.550000000003</v>
      </c>
      <c r="BM17" s="1">
        <f t="shared" si="32"/>
        <v>34648.379999999997</v>
      </c>
      <c r="BN17" s="1">
        <f t="shared" si="33"/>
        <v>31758.25</v>
      </c>
      <c r="BO17" s="1">
        <f t="shared" si="34"/>
        <v>29013.16</v>
      </c>
      <c r="BP17" s="1">
        <f t="shared" si="35"/>
        <v>27519.759999999998</v>
      </c>
      <c r="BX17" s="2" t="s">
        <v>18</v>
      </c>
      <c r="BY17" s="1"/>
      <c r="BZ17" s="1">
        <f t="shared" si="36"/>
        <v>39581.980000000003</v>
      </c>
      <c r="CA17" s="1">
        <f t="shared" si="37"/>
        <v>37091.800000000003</v>
      </c>
      <c r="CB17" s="1">
        <f t="shared" si="38"/>
        <v>34994.86</v>
      </c>
      <c r="CC17" s="1">
        <f t="shared" si="39"/>
        <v>32075.83</v>
      </c>
      <c r="CD17" s="1">
        <f t="shared" si="40"/>
        <v>29303.29</v>
      </c>
      <c r="CE17" s="1">
        <f t="shared" si="41"/>
        <v>27794.959999999999</v>
      </c>
      <c r="CM17" s="2" t="s">
        <v>18</v>
      </c>
      <c r="CN17" s="1"/>
      <c r="CO17" s="1">
        <f t="shared" si="42"/>
        <v>40056.959999999999</v>
      </c>
      <c r="CP17" s="1">
        <f t="shared" si="43"/>
        <v>37536.9</v>
      </c>
      <c r="CQ17" s="1">
        <f t="shared" si="44"/>
        <v>35414.800000000003</v>
      </c>
      <c r="CR17" s="1">
        <f t="shared" si="45"/>
        <v>32460.74</v>
      </c>
      <c r="CS17" s="1">
        <f t="shared" si="46"/>
        <v>29654.93</v>
      </c>
      <c r="CT17" s="1">
        <f t="shared" si="47"/>
        <v>28128.5</v>
      </c>
      <c r="CY17" s="79"/>
      <c r="DB17" s="2" t="s">
        <v>18</v>
      </c>
      <c r="DC17" s="1"/>
      <c r="DD17" s="1">
        <v>40594.92</v>
      </c>
      <c r="DE17" s="1">
        <v>38041.019999999997</v>
      </c>
      <c r="DF17" s="1">
        <v>35890.42</v>
      </c>
      <c r="DG17" s="1">
        <v>32896.69</v>
      </c>
      <c r="DH17" s="1">
        <v>30053.200000000001</v>
      </c>
      <c r="DI17" s="1">
        <v>28506.27</v>
      </c>
    </row>
    <row r="18" spans="1:119" x14ac:dyDescent="0.2">
      <c r="CY18" s="80"/>
    </row>
    <row r="19" spans="1:119" x14ac:dyDescent="0.2">
      <c r="CY19" s="77"/>
    </row>
    <row r="20" spans="1:119" x14ac:dyDescent="0.2">
      <c r="A20" s="3" t="s">
        <v>21</v>
      </c>
      <c r="P20" s="3" t="s">
        <v>21</v>
      </c>
      <c r="AE20" s="3" t="s">
        <v>21</v>
      </c>
      <c r="AT20" s="3" t="s">
        <v>21</v>
      </c>
      <c r="BI20" s="3" t="s">
        <v>21</v>
      </c>
      <c r="BX20" s="3" t="s">
        <v>21</v>
      </c>
      <c r="CM20" s="3" t="s">
        <v>21</v>
      </c>
      <c r="DB20" s="3" t="s">
        <v>21</v>
      </c>
    </row>
    <row r="22" spans="1:119" x14ac:dyDescent="0.2">
      <c r="A22" t="s">
        <v>19</v>
      </c>
      <c r="K22" t="s">
        <v>23</v>
      </c>
      <c r="Z22" t="s">
        <v>35</v>
      </c>
      <c r="AO22" t="s">
        <v>35</v>
      </c>
      <c r="BD22" t="s">
        <v>35</v>
      </c>
      <c r="BS22" t="s">
        <v>35</v>
      </c>
      <c r="CH22" t="s">
        <v>35</v>
      </c>
      <c r="CW22" t="s">
        <v>35</v>
      </c>
      <c r="DL22" t="s">
        <v>35</v>
      </c>
    </row>
    <row r="24" spans="1:119" x14ac:dyDescent="0.2">
      <c r="B24" s="2" t="s">
        <v>0</v>
      </c>
      <c r="C24" s="2" t="s">
        <v>1</v>
      </c>
      <c r="D24" s="2" t="s">
        <v>2</v>
      </c>
      <c r="E24" s="2" t="s">
        <v>3</v>
      </c>
      <c r="F24" s="2" t="s">
        <v>4</v>
      </c>
      <c r="G24" s="2" t="s">
        <v>5</v>
      </c>
      <c r="H24" s="2" t="s">
        <v>6</v>
      </c>
      <c r="L24" s="6" t="s">
        <v>61</v>
      </c>
      <c r="M24" s="6" t="s">
        <v>62</v>
      </c>
      <c r="N24" s="6" t="s">
        <v>63</v>
      </c>
      <c r="Q24" s="2" t="s">
        <v>0</v>
      </c>
      <c r="R24" s="2" t="s">
        <v>1</v>
      </c>
      <c r="S24" s="2" t="s">
        <v>2</v>
      </c>
      <c r="T24" s="2" t="s">
        <v>3</v>
      </c>
      <c r="U24" s="2" t="s">
        <v>4</v>
      </c>
      <c r="V24" s="2" t="s">
        <v>5</v>
      </c>
      <c r="W24" s="2" t="s">
        <v>6</v>
      </c>
      <c r="AA24" s="6" t="s">
        <v>61</v>
      </c>
      <c r="AB24" s="6" t="s">
        <v>62</v>
      </c>
      <c r="AC24" s="6" t="s">
        <v>63</v>
      </c>
      <c r="AF24" s="2" t="s">
        <v>0</v>
      </c>
      <c r="AG24" s="2" t="s">
        <v>1</v>
      </c>
      <c r="AH24" s="2" t="s">
        <v>2</v>
      </c>
      <c r="AI24" s="2" t="s">
        <v>3</v>
      </c>
      <c r="AJ24" s="2" t="s">
        <v>4</v>
      </c>
      <c r="AK24" s="2" t="s">
        <v>5</v>
      </c>
      <c r="AL24" s="2" t="s">
        <v>6</v>
      </c>
      <c r="AP24" s="6" t="s">
        <v>61</v>
      </c>
      <c r="AQ24" s="6" t="s">
        <v>62</v>
      </c>
      <c r="AR24" s="6" t="s">
        <v>63</v>
      </c>
      <c r="AU24" s="2" t="s">
        <v>0</v>
      </c>
      <c r="AV24" s="2" t="s">
        <v>1</v>
      </c>
      <c r="AW24" s="2" t="s">
        <v>2</v>
      </c>
      <c r="AX24" s="2" t="s">
        <v>3</v>
      </c>
      <c r="AY24" s="2" t="s">
        <v>4</v>
      </c>
      <c r="AZ24" s="2" t="s">
        <v>5</v>
      </c>
      <c r="BA24" s="2" t="s">
        <v>6</v>
      </c>
      <c r="BE24" s="6" t="s">
        <v>61</v>
      </c>
      <c r="BF24" s="6" t="s">
        <v>62</v>
      </c>
      <c r="BG24" s="6" t="s">
        <v>63</v>
      </c>
      <c r="BJ24" s="2" t="s">
        <v>0</v>
      </c>
      <c r="BK24" s="2" t="s">
        <v>1</v>
      </c>
      <c r="BL24" s="2" t="s">
        <v>2</v>
      </c>
      <c r="BM24" s="2" t="s">
        <v>3</v>
      </c>
      <c r="BN24" s="2" t="s">
        <v>4</v>
      </c>
      <c r="BO24" s="2" t="s">
        <v>5</v>
      </c>
      <c r="BP24" s="2" t="s">
        <v>6</v>
      </c>
      <c r="BT24" s="6" t="s">
        <v>61</v>
      </c>
      <c r="BU24" s="6" t="s">
        <v>62</v>
      </c>
      <c r="BV24" s="6" t="s">
        <v>63</v>
      </c>
      <c r="BY24" s="2" t="s">
        <v>0</v>
      </c>
      <c r="BZ24" s="2" t="s">
        <v>1</v>
      </c>
      <c r="CA24" s="2" t="s">
        <v>2</v>
      </c>
      <c r="CB24" s="2" t="s">
        <v>3</v>
      </c>
      <c r="CC24" s="2" t="s">
        <v>4</v>
      </c>
      <c r="CD24" s="2" t="s">
        <v>5</v>
      </c>
      <c r="CE24" s="2" t="s">
        <v>6</v>
      </c>
      <c r="CI24" s="6" t="s">
        <v>61</v>
      </c>
      <c r="CJ24" s="6" t="s">
        <v>62</v>
      </c>
      <c r="CK24" s="6" t="s">
        <v>63</v>
      </c>
      <c r="CN24" s="2" t="s">
        <v>0</v>
      </c>
      <c r="CO24" s="2" t="s">
        <v>1</v>
      </c>
      <c r="CP24" s="2" t="s">
        <v>2</v>
      </c>
      <c r="CQ24" s="2" t="s">
        <v>3</v>
      </c>
      <c r="CR24" s="2" t="s">
        <v>4</v>
      </c>
      <c r="CS24" s="2" t="s">
        <v>5</v>
      </c>
      <c r="CT24" s="2" t="s">
        <v>6</v>
      </c>
      <c r="CX24" s="6" t="s">
        <v>61</v>
      </c>
      <c r="CY24" s="6" t="s">
        <v>62</v>
      </c>
      <c r="CZ24" s="6" t="s">
        <v>63</v>
      </c>
      <c r="DC24" s="2" t="s">
        <v>0</v>
      </c>
      <c r="DD24" s="2" t="s">
        <v>1</v>
      </c>
      <c r="DE24" s="2" t="s">
        <v>2</v>
      </c>
      <c r="DF24" s="2" t="s">
        <v>3</v>
      </c>
      <c r="DG24" s="2" t="s">
        <v>4</v>
      </c>
      <c r="DH24" s="2" t="s">
        <v>5</v>
      </c>
      <c r="DI24" s="2" t="s">
        <v>6</v>
      </c>
      <c r="DM24" s="6" t="s">
        <v>61</v>
      </c>
      <c r="DN24" s="6" t="s">
        <v>62</v>
      </c>
      <c r="DO24" s="6" t="s">
        <v>63</v>
      </c>
    </row>
    <row r="25" spans="1:119" x14ac:dyDescent="0.2">
      <c r="A25" s="2" t="s">
        <v>7</v>
      </c>
      <c r="B25" s="1">
        <v>34152.400000000001</v>
      </c>
      <c r="C25" s="1">
        <v>28853.3</v>
      </c>
      <c r="D25" s="1">
        <v>27038.1</v>
      </c>
      <c r="E25" s="1">
        <v>25509.53</v>
      </c>
      <c r="F25" s="1">
        <v>23381.72</v>
      </c>
      <c r="G25" s="1">
        <v>21360.67</v>
      </c>
      <c r="H25" s="1">
        <v>20261.16</v>
      </c>
      <c r="K25" t="s">
        <v>24</v>
      </c>
      <c r="L25" s="1">
        <v>3568.37</v>
      </c>
      <c r="M25" s="1">
        <v>5818.66</v>
      </c>
      <c r="N25" s="1">
        <v>7900.84</v>
      </c>
      <c r="P25" s="2" t="s">
        <v>7</v>
      </c>
      <c r="Q25" s="1">
        <f t="shared" ref="Q25:Q32" si="48">B25*(1+$S$3)</f>
        <v>34152.400000000001</v>
      </c>
      <c r="R25" s="1">
        <f t="shared" ref="R25:R36" si="49">C25*(1+$S$3)</f>
        <v>28853.3</v>
      </c>
      <c r="S25" s="1">
        <f t="shared" ref="S25:S36" si="50">D25*(1+$S$3)</f>
        <v>27038.1</v>
      </c>
      <c r="T25" s="1">
        <f t="shared" ref="T25:T36" si="51">E25*(1+$S$3)</f>
        <v>25509.53</v>
      </c>
      <c r="U25" s="1">
        <f t="shared" ref="U25:U36" si="52">F25*(1+$S$3)</f>
        <v>23381.72</v>
      </c>
      <c r="V25" s="1">
        <f t="shared" ref="V25:V36" si="53">G25*(1+$S$3)</f>
        <v>21360.67</v>
      </c>
      <c r="W25" s="1">
        <f t="shared" ref="W25:W36" si="54">H25*(1+$S$3)</f>
        <v>20261.16</v>
      </c>
      <c r="Z25" t="s">
        <v>24</v>
      </c>
      <c r="AA25" s="1">
        <f>L25*(1+$S$3)</f>
        <v>3568.37</v>
      </c>
      <c r="AB25" s="1">
        <f>M25*(1+$S$3)</f>
        <v>5818.66</v>
      </c>
      <c r="AC25" s="1">
        <f>N25*(1+$S$3)</f>
        <v>7900.84</v>
      </c>
      <c r="AE25" s="2" t="s">
        <v>7</v>
      </c>
      <c r="AF25" s="1">
        <f>+Q25*(1+$AH$3)</f>
        <v>34152.400000000001</v>
      </c>
      <c r="AG25" s="1">
        <f t="shared" ref="AG25:AG36" si="55">+R25*(1+$AH$3)</f>
        <v>28853.3</v>
      </c>
      <c r="AH25" s="1">
        <f t="shared" ref="AH25:AH36" si="56">+S25*(1+$AH$3)</f>
        <v>27038.1</v>
      </c>
      <c r="AI25" s="1">
        <f t="shared" ref="AI25:AI36" si="57">+T25*(1+$AH$3)</f>
        <v>25509.53</v>
      </c>
      <c r="AJ25" s="1">
        <f t="shared" ref="AJ25:AJ36" si="58">+U25*(1+$AH$3)</f>
        <v>23381.72</v>
      </c>
      <c r="AK25" s="1">
        <f t="shared" ref="AK25:AK36" si="59">+V25*(1+$AH$3)</f>
        <v>21360.67</v>
      </c>
      <c r="AL25" s="1">
        <f t="shared" ref="AL25:AL36" si="60">+W25*(1+$AH$3)</f>
        <v>20261.16</v>
      </c>
      <c r="AO25" t="s">
        <v>24</v>
      </c>
      <c r="AP25" s="1">
        <f t="shared" ref="AP25:AP29" si="61">+AA25*(1+$AH$3)</f>
        <v>3568.37</v>
      </c>
      <c r="AQ25" s="1">
        <f t="shared" ref="AQ25:AQ29" si="62">+AB25*(1+$AH$3)</f>
        <v>5818.66</v>
      </c>
      <c r="AR25" s="1">
        <f t="shared" ref="AR25:AR29" si="63">+AC25*(1+$AH$3)</f>
        <v>7900.84</v>
      </c>
      <c r="AT25" s="2" t="s">
        <v>7</v>
      </c>
      <c r="AU25" s="1">
        <f t="shared" ref="AU25:AU32" si="64">AF25*(1+$AW$3)</f>
        <v>34391.466799999995</v>
      </c>
      <c r="AV25" s="1">
        <f t="shared" ref="AV25:AV37" si="65">AG25*(1+$AW$3)</f>
        <v>29055.273099999995</v>
      </c>
      <c r="AW25" s="1">
        <f t="shared" ref="AW25:AW37" si="66">AH25*(1+$AW$3)</f>
        <v>27227.366699999995</v>
      </c>
      <c r="AX25" s="1">
        <f t="shared" ref="AX25:AX37" si="67">AI25*(1+$AW$3)</f>
        <v>25688.096709999994</v>
      </c>
      <c r="AY25" s="1">
        <f t="shared" ref="AY25:AY37" si="68">AJ25*(1+$AW$3)</f>
        <v>23545.392039999999</v>
      </c>
      <c r="AZ25" s="1">
        <f t="shared" ref="AZ25:AZ37" si="69">AK25*(1+$AW$3)</f>
        <v>21510.194689999997</v>
      </c>
      <c r="BA25" s="1">
        <f t="shared" ref="BA25:BA37" si="70">AL25*(1+$AW$3)</f>
        <v>20402.988119999998</v>
      </c>
      <c r="BD25" t="s">
        <v>24</v>
      </c>
      <c r="BE25" s="1">
        <v>3629.03</v>
      </c>
      <c r="BF25" s="1">
        <v>5888.48</v>
      </c>
      <c r="BG25" s="1">
        <v>7995.65</v>
      </c>
      <c r="BI25" s="2" t="s">
        <v>7</v>
      </c>
      <c r="BJ25" s="1">
        <f t="shared" ref="BJ25:BJ32" si="71">+AU25*(1+$BL$3)</f>
        <v>34563.424133999994</v>
      </c>
      <c r="BK25" s="1">
        <f t="shared" ref="BK25:BK37" si="72">+AV25*(1+$BL$3)</f>
        <v>29200.549465499993</v>
      </c>
      <c r="BL25" s="1">
        <f t="shared" ref="BL25:BL37" si="73">+AW25*(1+$BL$3)</f>
        <v>27363.503533499992</v>
      </c>
      <c r="BM25" s="1">
        <f t="shared" ref="BM25:BM37" si="74">+AX25*(1+$BL$3)</f>
        <v>25816.537193549993</v>
      </c>
      <c r="BN25" s="1">
        <f t="shared" ref="BN25:BN37" si="75">+AY25*(1+$BL$3)</f>
        <v>23663.119000199997</v>
      </c>
      <c r="BO25" s="1">
        <f t="shared" ref="BO25:BO37" si="76">+AZ25*(1+$BL$3)</f>
        <v>21617.745663449994</v>
      </c>
      <c r="BP25" s="1">
        <f t="shared" ref="BP25:BP37" si="77">+BA25*(1+$BL$3)</f>
        <v>20505.003060599996</v>
      </c>
      <c r="BS25" t="s">
        <v>24</v>
      </c>
      <c r="BT25" s="1">
        <f t="shared" ref="BT25:BT30" si="78">+BE25*(1+$BL$3)</f>
        <v>3647.17515</v>
      </c>
      <c r="BU25" s="1">
        <f t="shared" ref="BU25:BU30" si="79">+BF25*(1+$BL$3)</f>
        <v>5917.9223999999986</v>
      </c>
      <c r="BV25" s="1">
        <f t="shared" ref="BV25:BV30" si="80">+BG25*(1+$BL$3)</f>
        <v>8035.6282499999988</v>
      </c>
      <c r="BX25" s="2" t="s">
        <v>7</v>
      </c>
      <c r="BY25" s="1">
        <f t="shared" ref="BY25:BY32" si="81">+BJ25*(1+$CA$3)</f>
        <v>34909.058375339991</v>
      </c>
      <c r="BZ25" s="1">
        <f t="shared" ref="BZ25:BZ37" si="82">+BK25*(1+$CA$3)</f>
        <v>29492.554960154994</v>
      </c>
      <c r="CA25" s="1">
        <f t="shared" ref="CA25:CA37" si="83">+BL25*(1+$CA$3)</f>
        <v>27637.138568834991</v>
      </c>
      <c r="CB25" s="1">
        <f t="shared" ref="CB25:CB37" si="84">+BM25*(1+$CA$3)</f>
        <v>26074.702565485495</v>
      </c>
      <c r="CC25" s="1">
        <f t="shared" ref="CC25:CC37" si="85">+BN25*(1+$CA$3)</f>
        <v>23899.750190201998</v>
      </c>
      <c r="CD25" s="1">
        <f t="shared" ref="CD25:CD37" si="86">+BO25*(1+$CA$3)</f>
        <v>21833.923120084495</v>
      </c>
      <c r="CE25" s="1">
        <f t="shared" ref="CE25:CE37" si="87">+BP25*(1+$CA$3)</f>
        <v>20710.053091205995</v>
      </c>
      <c r="CH25" t="s">
        <v>24</v>
      </c>
      <c r="CI25" s="1">
        <f t="shared" ref="CI25:CI30" si="88">+BT25*(1+$CA$3)</f>
        <v>3683.6469015000002</v>
      </c>
      <c r="CJ25" s="1">
        <f t="shared" ref="CJ25:CJ30" si="89">+BU25*(1+$CA$3)</f>
        <v>5977.101623999999</v>
      </c>
      <c r="CK25" s="1">
        <f t="shared" ref="CK25:CK30" si="90">+BV25*(1+$CA$3)</f>
        <v>8115.9845324999987</v>
      </c>
      <c r="CM25" s="2" t="s">
        <v>7</v>
      </c>
      <c r="CN25" s="1">
        <f>+BY25*(1+$CP$3)</f>
        <v>35327.96707584407</v>
      </c>
      <c r="CO25" s="1">
        <f t="shared" ref="CO25:CT32" si="91">+BZ25*(1+$CP$3)</f>
        <v>29846.465619676856</v>
      </c>
      <c r="CP25" s="1">
        <f t="shared" si="91"/>
        <v>27968.784231661011</v>
      </c>
      <c r="CQ25" s="1">
        <f t="shared" si="91"/>
        <v>26387.598996271321</v>
      </c>
      <c r="CR25" s="1">
        <f t="shared" si="91"/>
        <v>24186.547192484421</v>
      </c>
      <c r="CS25" s="1">
        <f t="shared" si="91"/>
        <v>22095.930197525508</v>
      </c>
      <c r="CT25" s="1">
        <f t="shared" si="91"/>
        <v>20958.573728300467</v>
      </c>
      <c r="CW25" s="2" t="s">
        <v>24</v>
      </c>
      <c r="CX25" s="1">
        <f>+CI25*(1+$CP$3)</f>
        <v>3727.8506643180003</v>
      </c>
      <c r="CY25" s="1">
        <f>+CJ25*(1+$CP$3)</f>
        <v>6048.8268434879992</v>
      </c>
      <c r="CZ25" s="1">
        <f>+CK25*(1+$CP$3)</f>
        <v>8213.3763468899997</v>
      </c>
      <c r="DB25" s="2" t="s">
        <v>7</v>
      </c>
      <c r="DC25" s="1">
        <v>35802.42</v>
      </c>
      <c r="DD25" s="1">
        <v>30247.31</v>
      </c>
      <c r="DE25" s="1">
        <v>28344.42</v>
      </c>
      <c r="DF25" s="1">
        <v>26742</v>
      </c>
      <c r="DG25" s="1">
        <v>24511.38</v>
      </c>
      <c r="DH25" s="1">
        <v>22392.68</v>
      </c>
      <c r="DI25" s="1">
        <v>21240.04</v>
      </c>
      <c r="DL25" s="2" t="s">
        <v>24</v>
      </c>
      <c r="DM25" s="1">
        <f>+CX25*(1+$DE$3)</f>
        <v>3777.9156987397914</v>
      </c>
      <c r="DN25" s="1">
        <f>+CY25*(1+$DE$3)+0.01</f>
        <v>6130.0725879960437</v>
      </c>
      <c r="DO25" s="1">
        <f>+CZ25*(1+$DE$3)+0.01</f>
        <v>8323.6919912287321</v>
      </c>
    </row>
    <row r="26" spans="1:119" x14ac:dyDescent="0.2">
      <c r="A26" s="2" t="s">
        <v>8</v>
      </c>
      <c r="B26" s="1">
        <v>35236.79</v>
      </c>
      <c r="C26" s="1">
        <v>29714.92</v>
      </c>
      <c r="D26" s="1">
        <v>27815.68</v>
      </c>
      <c r="E26" s="1">
        <v>26203.05</v>
      </c>
      <c r="F26" s="1">
        <v>24028.97</v>
      </c>
      <c r="G26" s="1">
        <v>21898.66</v>
      </c>
      <c r="H26" s="1">
        <v>20778.13</v>
      </c>
      <c r="K26" t="s">
        <v>25</v>
      </c>
      <c r="L26" s="1">
        <v>4335.8500000000004</v>
      </c>
      <c r="M26" s="1">
        <v>6634.09</v>
      </c>
      <c r="N26" s="1">
        <v>8747.32</v>
      </c>
      <c r="P26" s="2" t="s">
        <v>8</v>
      </c>
      <c r="Q26" s="1">
        <f t="shared" si="48"/>
        <v>35236.79</v>
      </c>
      <c r="R26" s="1">
        <f t="shared" si="49"/>
        <v>29714.92</v>
      </c>
      <c r="S26" s="1">
        <f t="shared" si="50"/>
        <v>27815.68</v>
      </c>
      <c r="T26" s="1">
        <f t="shared" si="51"/>
        <v>26203.05</v>
      </c>
      <c r="U26" s="1">
        <f t="shared" si="52"/>
        <v>24028.97</v>
      </c>
      <c r="V26" s="1">
        <f t="shared" si="53"/>
        <v>21898.66</v>
      </c>
      <c r="W26" s="1">
        <f t="shared" si="54"/>
        <v>20778.13</v>
      </c>
      <c r="Z26" t="s">
        <v>25</v>
      </c>
      <c r="AA26" s="1">
        <f t="shared" ref="AA26:AA29" si="92">L26*(1+$S$3)</f>
        <v>4335.8500000000004</v>
      </c>
      <c r="AB26" s="1">
        <f t="shared" ref="AB26:AB29" si="93">M26*(1+$S$3)</f>
        <v>6634.09</v>
      </c>
      <c r="AC26" s="1">
        <f t="shared" ref="AC26:AC29" si="94">N26*(1+$S$3)</f>
        <v>8747.32</v>
      </c>
      <c r="AE26" s="2" t="s">
        <v>8</v>
      </c>
      <c r="AF26" s="1">
        <f t="shared" ref="AF26:AF32" si="95">+Q26*(1+$AH$3)</f>
        <v>35236.79</v>
      </c>
      <c r="AG26" s="1">
        <f t="shared" si="55"/>
        <v>29714.92</v>
      </c>
      <c r="AH26" s="1">
        <f t="shared" si="56"/>
        <v>27815.68</v>
      </c>
      <c r="AI26" s="1">
        <f t="shared" si="57"/>
        <v>26203.05</v>
      </c>
      <c r="AJ26" s="1">
        <f t="shared" si="58"/>
        <v>24028.97</v>
      </c>
      <c r="AK26" s="1">
        <f t="shared" si="59"/>
        <v>21898.66</v>
      </c>
      <c r="AL26" s="1">
        <f t="shared" si="60"/>
        <v>20778.13</v>
      </c>
      <c r="AO26" t="s">
        <v>25</v>
      </c>
      <c r="AP26" s="1">
        <f t="shared" si="61"/>
        <v>4335.8500000000004</v>
      </c>
      <c r="AQ26" s="1">
        <f t="shared" si="62"/>
        <v>6634.09</v>
      </c>
      <c r="AR26" s="1">
        <f t="shared" si="63"/>
        <v>8747.32</v>
      </c>
      <c r="AT26" s="2" t="s">
        <v>8</v>
      </c>
      <c r="AU26" s="1">
        <f t="shared" si="64"/>
        <v>35483.447529999998</v>
      </c>
      <c r="AV26" s="1">
        <f t="shared" si="65"/>
        <v>29922.924439999995</v>
      </c>
      <c r="AW26" s="1">
        <f t="shared" si="66"/>
        <v>28010.389759999998</v>
      </c>
      <c r="AX26" s="1">
        <f t="shared" si="67"/>
        <v>26386.471349999996</v>
      </c>
      <c r="AY26" s="1">
        <f t="shared" si="68"/>
        <v>24197.172789999997</v>
      </c>
      <c r="AZ26" s="1">
        <f t="shared" si="69"/>
        <v>22051.950619999996</v>
      </c>
      <c r="BA26" s="1">
        <f t="shared" si="70"/>
        <v>20923.57691</v>
      </c>
      <c r="BD26" t="s">
        <v>25</v>
      </c>
      <c r="BE26" s="1">
        <v>4409.5600000000004</v>
      </c>
      <c r="BF26" s="1">
        <v>6713.7</v>
      </c>
      <c r="BG26" s="1">
        <v>8852.2900000000009</v>
      </c>
      <c r="BI26" s="2" t="s">
        <v>8</v>
      </c>
      <c r="BJ26" s="1">
        <f t="shared" si="71"/>
        <v>35660.864767649997</v>
      </c>
      <c r="BK26" s="1">
        <f t="shared" si="72"/>
        <v>30072.53906219999</v>
      </c>
      <c r="BL26" s="1">
        <f t="shared" si="73"/>
        <v>28150.441708799994</v>
      </c>
      <c r="BM26" s="1">
        <f t="shared" si="74"/>
        <v>26518.403706749992</v>
      </c>
      <c r="BN26" s="1">
        <f t="shared" si="75"/>
        <v>24318.158653949995</v>
      </c>
      <c r="BO26" s="1">
        <f t="shared" si="76"/>
        <v>22162.210373099995</v>
      </c>
      <c r="BP26" s="1">
        <f t="shared" si="77"/>
        <v>21028.194794549996</v>
      </c>
      <c r="BS26" t="s">
        <v>25</v>
      </c>
      <c r="BT26" s="1">
        <f t="shared" si="78"/>
        <v>4431.6077999999998</v>
      </c>
      <c r="BU26" s="1">
        <f t="shared" si="79"/>
        <v>6747.2684999999992</v>
      </c>
      <c r="BV26" s="1">
        <f t="shared" si="80"/>
        <v>8896.5514500000008</v>
      </c>
      <c r="BX26" s="2" t="s">
        <v>8</v>
      </c>
      <c r="BY26" s="1">
        <f t="shared" si="81"/>
        <v>36017.473415326494</v>
      </c>
      <c r="BZ26" s="1">
        <f t="shared" si="82"/>
        <v>30373.26445282199</v>
      </c>
      <c r="CA26" s="1">
        <f t="shared" si="83"/>
        <v>28431.946125887993</v>
      </c>
      <c r="CB26" s="1">
        <f t="shared" si="84"/>
        <v>26783.587743817494</v>
      </c>
      <c r="CC26" s="1">
        <f t="shared" si="85"/>
        <v>24561.340240489495</v>
      </c>
      <c r="CD26" s="1">
        <f t="shared" si="86"/>
        <v>22383.832476830994</v>
      </c>
      <c r="CE26" s="1">
        <f t="shared" si="87"/>
        <v>21238.476742495495</v>
      </c>
      <c r="CH26" t="s">
        <v>25</v>
      </c>
      <c r="CI26" s="1">
        <f t="shared" si="88"/>
        <v>4475.9238779999996</v>
      </c>
      <c r="CJ26" s="1">
        <f t="shared" si="89"/>
        <v>6814.7411849999989</v>
      </c>
      <c r="CK26" s="1">
        <f t="shared" si="90"/>
        <v>8985.5169645000005</v>
      </c>
      <c r="CM26" s="2" t="s">
        <v>8</v>
      </c>
      <c r="CN26" s="1">
        <f t="shared" ref="CN26:CN32" si="96">+BY26*(1+$CP$3)</f>
        <v>36449.683096310415</v>
      </c>
      <c r="CO26" s="1">
        <f t="shared" si="91"/>
        <v>30737.743626255855</v>
      </c>
      <c r="CP26" s="1">
        <f t="shared" si="91"/>
        <v>28773.129479398649</v>
      </c>
      <c r="CQ26" s="1">
        <f t="shared" si="91"/>
        <v>27104.990796743303</v>
      </c>
      <c r="CR26" s="1">
        <f t="shared" si="91"/>
        <v>24856.076323375368</v>
      </c>
      <c r="CS26" s="1">
        <f t="shared" si="91"/>
        <v>22652.438466552965</v>
      </c>
      <c r="CT26" s="1">
        <f t="shared" si="91"/>
        <v>21493.338463405442</v>
      </c>
      <c r="CW26" s="2" t="s">
        <v>25</v>
      </c>
      <c r="CX26" s="1">
        <f>+CI26*(1+$CP$3)+0.01</f>
        <v>4529.6449645359999</v>
      </c>
      <c r="CY26" s="1">
        <f t="shared" ref="CX26:CZ30" si="97">+CJ26*(1+$CP$3)</f>
        <v>6896.518079219999</v>
      </c>
      <c r="CZ26" s="1">
        <f>+CK26*(1+$CP$3)+0.01</f>
        <v>9093.3531680740016</v>
      </c>
      <c r="DB26" s="2" t="s">
        <v>8</v>
      </c>
      <c r="DC26" s="1">
        <v>36939.21</v>
      </c>
      <c r="DD26" s="1">
        <v>31150.55</v>
      </c>
      <c r="DE26" s="1">
        <v>29159.54</v>
      </c>
      <c r="DF26" s="1">
        <v>27469</v>
      </c>
      <c r="DG26" s="1">
        <v>25189.9</v>
      </c>
      <c r="DH26" s="1">
        <v>22956.66</v>
      </c>
      <c r="DI26" s="1">
        <v>21782</v>
      </c>
      <c r="DL26" s="2" t="s">
        <v>25</v>
      </c>
      <c r="DM26" s="1">
        <f>+CX26*(1+$DE$3)-0.01</f>
        <v>4590.4680964097188</v>
      </c>
      <c r="DN26" s="1">
        <f t="shared" ref="DM26:DO30" si="98">+CY26*(1+$DE$3)</f>
        <v>6989.1383170239242</v>
      </c>
      <c r="DO26" s="1">
        <f>+CZ26*(1+$DE$3)-0.01</f>
        <v>9215.4669011212354</v>
      </c>
    </row>
    <row r="27" spans="1:119" x14ac:dyDescent="0.2">
      <c r="A27" s="2" t="s">
        <v>9</v>
      </c>
      <c r="B27" s="1">
        <v>36321.18</v>
      </c>
      <c r="C27" s="1">
        <v>30576.55</v>
      </c>
      <c r="D27" s="1">
        <v>28593.21</v>
      </c>
      <c r="E27" s="1">
        <v>26896.55</v>
      </c>
      <c r="F27" s="1">
        <v>24676.25</v>
      </c>
      <c r="G27" s="1">
        <v>22436.67</v>
      </c>
      <c r="H27" s="1">
        <v>21295.1</v>
      </c>
      <c r="K27" t="s">
        <v>26</v>
      </c>
      <c r="L27" s="1">
        <v>5103.32</v>
      </c>
      <c r="M27" s="1">
        <v>7449.45</v>
      </c>
      <c r="N27" s="1">
        <v>9593.83</v>
      </c>
      <c r="P27" s="2" t="s">
        <v>9</v>
      </c>
      <c r="Q27" s="1">
        <f t="shared" si="48"/>
        <v>36321.18</v>
      </c>
      <c r="R27" s="1">
        <f t="shared" si="49"/>
        <v>30576.55</v>
      </c>
      <c r="S27" s="1">
        <f t="shared" si="50"/>
        <v>28593.21</v>
      </c>
      <c r="T27" s="1">
        <f t="shared" si="51"/>
        <v>26896.55</v>
      </c>
      <c r="U27" s="1">
        <f t="shared" si="52"/>
        <v>24676.25</v>
      </c>
      <c r="V27" s="1">
        <f t="shared" si="53"/>
        <v>22436.67</v>
      </c>
      <c r="W27" s="1">
        <f t="shared" si="54"/>
        <v>21295.1</v>
      </c>
      <c r="Z27" t="s">
        <v>26</v>
      </c>
      <c r="AA27" s="1">
        <f t="shared" si="92"/>
        <v>5103.32</v>
      </c>
      <c r="AB27" s="1">
        <f t="shared" si="93"/>
        <v>7449.45</v>
      </c>
      <c r="AC27" s="1">
        <f t="shared" si="94"/>
        <v>9593.83</v>
      </c>
      <c r="AE27" s="2" t="s">
        <v>9</v>
      </c>
      <c r="AF27" s="1">
        <f t="shared" si="95"/>
        <v>36321.18</v>
      </c>
      <c r="AG27" s="1">
        <f t="shared" si="55"/>
        <v>30576.55</v>
      </c>
      <c r="AH27" s="1">
        <f t="shared" si="56"/>
        <v>28593.21</v>
      </c>
      <c r="AI27" s="1">
        <f t="shared" si="57"/>
        <v>26896.55</v>
      </c>
      <c r="AJ27" s="1">
        <f t="shared" si="58"/>
        <v>24676.25</v>
      </c>
      <c r="AK27" s="1">
        <f t="shared" si="59"/>
        <v>22436.67</v>
      </c>
      <c r="AL27" s="1">
        <f t="shared" si="60"/>
        <v>21295.1</v>
      </c>
      <c r="AO27" t="s">
        <v>26</v>
      </c>
      <c r="AP27" s="1">
        <f t="shared" si="61"/>
        <v>5103.32</v>
      </c>
      <c r="AQ27" s="1">
        <f t="shared" si="62"/>
        <v>7449.45</v>
      </c>
      <c r="AR27" s="1">
        <f t="shared" si="63"/>
        <v>9593.83</v>
      </c>
      <c r="AT27" s="2" t="s">
        <v>9</v>
      </c>
      <c r="AU27" s="1">
        <f t="shared" si="64"/>
        <v>36575.428259999993</v>
      </c>
      <c r="AV27" s="1">
        <f t="shared" si="65"/>
        <v>30790.585849999996</v>
      </c>
      <c r="AW27" s="1">
        <f t="shared" si="66"/>
        <v>28793.362469999996</v>
      </c>
      <c r="AX27" s="1">
        <f t="shared" si="67"/>
        <v>27084.825849999997</v>
      </c>
      <c r="AY27" s="1">
        <f t="shared" si="68"/>
        <v>24848.983749999996</v>
      </c>
      <c r="AZ27" s="1">
        <f t="shared" si="69"/>
        <v>22593.726689999996</v>
      </c>
      <c r="BA27" s="1">
        <f t="shared" si="70"/>
        <v>21444.165699999998</v>
      </c>
      <c r="BD27" t="s">
        <v>26</v>
      </c>
      <c r="BE27" s="1">
        <v>5190.08</v>
      </c>
      <c r="BF27" s="1">
        <v>7538.84</v>
      </c>
      <c r="BG27" s="1">
        <v>9708.9599999999991</v>
      </c>
      <c r="BI27" s="2" t="s">
        <v>9</v>
      </c>
      <c r="BJ27" s="1">
        <f t="shared" si="71"/>
        <v>36758.305401299993</v>
      </c>
      <c r="BK27" s="1">
        <f t="shared" si="72"/>
        <v>30944.538779249993</v>
      </c>
      <c r="BL27" s="1">
        <f t="shared" si="73"/>
        <v>28937.329282349994</v>
      </c>
      <c r="BM27" s="1">
        <f t="shared" si="74"/>
        <v>27220.249979249995</v>
      </c>
      <c r="BN27" s="1">
        <f t="shared" si="75"/>
        <v>24973.228668749995</v>
      </c>
      <c r="BO27" s="1">
        <f t="shared" si="76"/>
        <v>22706.695323449992</v>
      </c>
      <c r="BP27" s="1">
        <f t="shared" si="77"/>
        <v>21551.386528499996</v>
      </c>
      <c r="BS27" t="s">
        <v>26</v>
      </c>
      <c r="BT27" s="1">
        <f t="shared" si="78"/>
        <v>5216.0303999999996</v>
      </c>
      <c r="BU27" s="1">
        <f t="shared" si="79"/>
        <v>7576.5341999999991</v>
      </c>
      <c r="BV27" s="1">
        <f t="shared" si="80"/>
        <v>9757.5047999999988</v>
      </c>
      <c r="BX27" s="2" t="s">
        <v>9</v>
      </c>
      <c r="BY27" s="1">
        <f t="shared" si="81"/>
        <v>37125.88845531299</v>
      </c>
      <c r="BZ27" s="1">
        <f t="shared" si="82"/>
        <v>31253.984167042494</v>
      </c>
      <c r="CA27" s="1">
        <f t="shared" si="83"/>
        <v>29226.702575173495</v>
      </c>
      <c r="CB27" s="1">
        <f t="shared" si="84"/>
        <v>27492.452479042495</v>
      </c>
      <c r="CC27" s="1">
        <f t="shared" si="85"/>
        <v>25222.960955437495</v>
      </c>
      <c r="CD27" s="1">
        <f t="shared" si="86"/>
        <v>22933.762276684494</v>
      </c>
      <c r="CE27" s="1">
        <f t="shared" si="87"/>
        <v>21766.900393784996</v>
      </c>
      <c r="CH27" t="s">
        <v>26</v>
      </c>
      <c r="CI27" s="1">
        <f t="shared" si="88"/>
        <v>5268.1907039999996</v>
      </c>
      <c r="CJ27" s="1">
        <f t="shared" si="89"/>
        <v>7652.2995419999988</v>
      </c>
      <c r="CK27" s="1">
        <f t="shared" si="90"/>
        <v>9855.0798479999994</v>
      </c>
      <c r="CM27" s="2" t="s">
        <v>9</v>
      </c>
      <c r="CN27" s="1">
        <f t="shared" si="96"/>
        <v>37571.399116776745</v>
      </c>
      <c r="CO27" s="1">
        <f t="shared" si="91"/>
        <v>31629.031977047005</v>
      </c>
      <c r="CP27" s="1">
        <f t="shared" si="91"/>
        <v>29577.423006075576</v>
      </c>
      <c r="CQ27" s="1">
        <f t="shared" si="91"/>
        <v>27822.361908791005</v>
      </c>
      <c r="CR27" s="1">
        <f t="shared" si="91"/>
        <v>25525.636486902746</v>
      </c>
      <c r="CS27" s="1">
        <f t="shared" si="91"/>
        <v>23208.96742400471</v>
      </c>
      <c r="CT27" s="1">
        <f t="shared" si="91"/>
        <v>22028.103198510416</v>
      </c>
      <c r="CW27" s="2" t="s">
        <v>26</v>
      </c>
      <c r="CX27" s="1">
        <f t="shared" si="97"/>
        <v>5331.4089924479995</v>
      </c>
      <c r="CY27" s="1">
        <f t="shared" si="97"/>
        <v>7744.1271365039993</v>
      </c>
      <c r="CZ27" s="1">
        <f t="shared" si="97"/>
        <v>9973.3408061760001</v>
      </c>
      <c r="DB27" s="2" t="s">
        <v>9</v>
      </c>
      <c r="DC27" s="1">
        <v>38075.980000000003</v>
      </c>
      <c r="DD27" s="1">
        <v>32053.82</v>
      </c>
      <c r="DE27" s="1">
        <v>29974.639999999999</v>
      </c>
      <c r="DF27" s="1">
        <v>28196.01</v>
      </c>
      <c r="DG27" s="1">
        <v>25868.44</v>
      </c>
      <c r="DH27" s="1">
        <v>23520.68</v>
      </c>
      <c r="DI27" s="1">
        <v>22323.94</v>
      </c>
      <c r="DL27" s="2" t="s">
        <v>26</v>
      </c>
      <c r="DM27" s="1">
        <f t="shared" si="98"/>
        <v>5403.0098152165765</v>
      </c>
      <c r="DN27" s="1">
        <f t="shared" si="98"/>
        <v>7848.1307639472489</v>
      </c>
      <c r="DO27" s="1">
        <f t="shared" si="98"/>
        <v>10107.282773202944</v>
      </c>
    </row>
    <row r="28" spans="1:119" x14ac:dyDescent="0.2">
      <c r="A28" s="2" t="s">
        <v>10</v>
      </c>
      <c r="B28" s="1">
        <v>37405.57</v>
      </c>
      <c r="C28" s="1">
        <v>31438.17</v>
      </c>
      <c r="D28" s="1">
        <v>29370.76</v>
      </c>
      <c r="E28" s="1">
        <v>27590.03</v>
      </c>
      <c r="F28" s="1">
        <v>25323.49</v>
      </c>
      <c r="G28" s="1">
        <v>22974.639999999999</v>
      </c>
      <c r="H28" s="1">
        <v>21812.06</v>
      </c>
      <c r="K28" t="s">
        <v>27</v>
      </c>
      <c r="L28" s="1">
        <v>5870.78</v>
      </c>
      <c r="M28" s="1">
        <v>8263.99</v>
      </c>
      <c r="N28" s="1">
        <v>10438.629999999999</v>
      </c>
      <c r="P28" s="2" t="s">
        <v>10</v>
      </c>
      <c r="Q28" s="1">
        <f t="shared" si="48"/>
        <v>37405.57</v>
      </c>
      <c r="R28" s="1">
        <f t="shared" si="49"/>
        <v>31438.17</v>
      </c>
      <c r="S28" s="1">
        <f t="shared" si="50"/>
        <v>29370.76</v>
      </c>
      <c r="T28" s="1">
        <f t="shared" si="51"/>
        <v>27590.03</v>
      </c>
      <c r="U28" s="1">
        <f t="shared" si="52"/>
        <v>25323.49</v>
      </c>
      <c r="V28" s="1">
        <f t="shared" si="53"/>
        <v>22974.639999999999</v>
      </c>
      <c r="W28" s="1">
        <f t="shared" si="54"/>
        <v>21812.06</v>
      </c>
      <c r="Z28" t="s">
        <v>27</v>
      </c>
      <c r="AA28" s="1">
        <f t="shared" si="92"/>
        <v>5870.78</v>
      </c>
      <c r="AB28" s="1">
        <f t="shared" si="93"/>
        <v>8263.99</v>
      </c>
      <c r="AC28" s="1">
        <f t="shared" si="94"/>
        <v>10438.629999999999</v>
      </c>
      <c r="AE28" s="2" t="s">
        <v>10</v>
      </c>
      <c r="AF28" s="1">
        <f t="shared" si="95"/>
        <v>37405.57</v>
      </c>
      <c r="AG28" s="1">
        <f t="shared" si="55"/>
        <v>31438.17</v>
      </c>
      <c r="AH28" s="1">
        <f t="shared" si="56"/>
        <v>29370.76</v>
      </c>
      <c r="AI28" s="1">
        <f t="shared" si="57"/>
        <v>27590.03</v>
      </c>
      <c r="AJ28" s="1">
        <f t="shared" si="58"/>
        <v>25323.49</v>
      </c>
      <c r="AK28" s="1">
        <f t="shared" si="59"/>
        <v>22974.639999999999</v>
      </c>
      <c r="AL28" s="1">
        <f t="shared" si="60"/>
        <v>21812.06</v>
      </c>
      <c r="AO28" t="s">
        <v>27</v>
      </c>
      <c r="AP28" s="1">
        <f t="shared" si="61"/>
        <v>5870.78</v>
      </c>
      <c r="AQ28" s="1">
        <f t="shared" si="62"/>
        <v>8263.99</v>
      </c>
      <c r="AR28" s="1">
        <f t="shared" si="63"/>
        <v>10438.629999999999</v>
      </c>
      <c r="AT28" s="2" t="s">
        <v>10</v>
      </c>
      <c r="AU28" s="1">
        <f t="shared" si="64"/>
        <v>37667.408989999996</v>
      </c>
      <c r="AV28" s="1">
        <f t="shared" si="65"/>
        <v>31658.237189999996</v>
      </c>
      <c r="AW28" s="1">
        <f t="shared" si="66"/>
        <v>29576.355319999995</v>
      </c>
      <c r="AX28" s="1">
        <f t="shared" si="67"/>
        <v>27783.160209999995</v>
      </c>
      <c r="AY28" s="1">
        <f t="shared" si="68"/>
        <v>25500.754429999997</v>
      </c>
      <c r="AZ28" s="1">
        <f t="shared" si="69"/>
        <v>23135.462479999998</v>
      </c>
      <c r="BA28" s="1">
        <f t="shared" si="70"/>
        <v>21964.744419999999</v>
      </c>
      <c r="BD28" t="s">
        <v>27</v>
      </c>
      <c r="BE28" s="1">
        <v>5970.58</v>
      </c>
      <c r="BF28" s="1">
        <v>8363.16</v>
      </c>
      <c r="BG28" s="1">
        <v>10563.89</v>
      </c>
      <c r="BI28" s="2" t="s">
        <v>10</v>
      </c>
      <c r="BJ28" s="1">
        <f t="shared" si="71"/>
        <v>37855.746034949989</v>
      </c>
      <c r="BK28" s="1">
        <f t="shared" si="72"/>
        <v>31816.528375949994</v>
      </c>
      <c r="BL28" s="1">
        <f t="shared" si="73"/>
        <v>29724.237096599991</v>
      </c>
      <c r="BM28" s="1">
        <f t="shared" si="74"/>
        <v>27922.07601104999</v>
      </c>
      <c r="BN28" s="1">
        <f t="shared" si="75"/>
        <v>25628.258202149995</v>
      </c>
      <c r="BO28" s="1">
        <f t="shared" si="76"/>
        <v>23251.139792399998</v>
      </c>
      <c r="BP28" s="1">
        <f t="shared" si="77"/>
        <v>22074.568142099997</v>
      </c>
      <c r="BS28" t="s">
        <v>27</v>
      </c>
      <c r="BT28" s="1">
        <f t="shared" si="78"/>
        <v>6000.4328999999989</v>
      </c>
      <c r="BU28" s="1">
        <f t="shared" si="79"/>
        <v>8404.9757999999983</v>
      </c>
      <c r="BV28" s="1">
        <f t="shared" si="80"/>
        <v>10616.709449999998</v>
      </c>
      <c r="BX28" s="2" t="s">
        <v>10</v>
      </c>
      <c r="BY28" s="1">
        <f t="shared" si="81"/>
        <v>38234.303495299486</v>
      </c>
      <c r="BZ28" s="1">
        <f t="shared" si="82"/>
        <v>32134.693659709494</v>
      </c>
      <c r="CA28" s="1">
        <f t="shared" si="83"/>
        <v>30021.47946756599</v>
      </c>
      <c r="CB28" s="1">
        <f t="shared" si="84"/>
        <v>28201.296771160491</v>
      </c>
      <c r="CC28" s="1">
        <f t="shared" si="85"/>
        <v>25884.540784171495</v>
      </c>
      <c r="CD28" s="1">
        <f t="shared" si="86"/>
        <v>23483.651190323999</v>
      </c>
      <c r="CE28" s="1">
        <f t="shared" si="87"/>
        <v>22295.313823520999</v>
      </c>
      <c r="CH28" t="s">
        <v>27</v>
      </c>
      <c r="CI28" s="1">
        <f t="shared" si="88"/>
        <v>6060.4372289999992</v>
      </c>
      <c r="CJ28" s="1">
        <f t="shared" si="89"/>
        <v>8489.0255579999975</v>
      </c>
      <c r="CK28" s="1">
        <f t="shared" si="90"/>
        <v>10722.876544499999</v>
      </c>
      <c r="CM28" s="2" t="s">
        <v>10</v>
      </c>
      <c r="CN28" s="1">
        <f t="shared" si="96"/>
        <v>38693.115137243083</v>
      </c>
      <c r="CO28" s="1">
        <f t="shared" si="91"/>
        <v>32520.309983626008</v>
      </c>
      <c r="CP28" s="1">
        <f t="shared" si="91"/>
        <v>30381.737221176783</v>
      </c>
      <c r="CQ28" s="1">
        <f t="shared" si="91"/>
        <v>28539.712332414416</v>
      </c>
      <c r="CR28" s="1">
        <f t="shared" si="91"/>
        <v>26195.155273581553</v>
      </c>
      <c r="CS28" s="1">
        <f t="shared" si="91"/>
        <v>23765.455004607888</v>
      </c>
      <c r="CT28" s="1">
        <f t="shared" si="91"/>
        <v>22562.857589403251</v>
      </c>
      <c r="CW28" s="2" t="s">
        <v>27</v>
      </c>
      <c r="CX28" s="1">
        <f t="shared" si="97"/>
        <v>6133.1624757479995</v>
      </c>
      <c r="CY28" s="1">
        <f t="shared" si="97"/>
        <v>8590.8938646959978</v>
      </c>
      <c r="CZ28" s="1">
        <f t="shared" si="97"/>
        <v>10851.551063034</v>
      </c>
      <c r="DB28" s="2" t="s">
        <v>10</v>
      </c>
      <c r="DC28" s="1">
        <v>39212.769999999997</v>
      </c>
      <c r="DD28" s="1">
        <v>32957.07</v>
      </c>
      <c r="DE28" s="1">
        <v>30789.77</v>
      </c>
      <c r="DF28" s="1">
        <v>28923.01</v>
      </c>
      <c r="DG28" s="1">
        <v>26546.94</v>
      </c>
      <c r="DH28" s="1">
        <v>24084.62</v>
      </c>
      <c r="DI28" s="1">
        <v>22865.87</v>
      </c>
      <c r="DL28" s="2" t="s">
        <v>27</v>
      </c>
      <c r="DM28" s="1">
        <f t="shared" si="98"/>
        <v>6215.5308477972958</v>
      </c>
      <c r="DN28" s="1">
        <f>+CY28*(1+$DE$3)+0.01</f>
        <v>8706.2795692988657</v>
      </c>
      <c r="DO28" s="1">
        <f t="shared" si="98"/>
        <v>10997.287393810546</v>
      </c>
    </row>
    <row r="29" spans="1:119" x14ac:dyDescent="0.2">
      <c r="A29" s="2" t="s">
        <v>11</v>
      </c>
      <c r="B29" s="1">
        <v>38489.94</v>
      </c>
      <c r="C29" s="1">
        <v>32299.79</v>
      </c>
      <c r="D29" s="1">
        <v>30148.33</v>
      </c>
      <c r="E29" s="1">
        <v>28283.53</v>
      </c>
      <c r="F29" s="1">
        <v>25970.76</v>
      </c>
      <c r="G29" s="1">
        <v>23512.65</v>
      </c>
      <c r="H29" s="1">
        <v>22329.08</v>
      </c>
      <c r="K29" t="s">
        <v>28</v>
      </c>
      <c r="L29" s="1">
        <v>6638.27</v>
      </c>
      <c r="M29" s="1">
        <v>9079.4</v>
      </c>
      <c r="N29" s="1">
        <v>11285.13</v>
      </c>
      <c r="P29" s="2" t="s">
        <v>11</v>
      </c>
      <c r="Q29" s="1">
        <f t="shared" si="48"/>
        <v>38489.94</v>
      </c>
      <c r="R29" s="1">
        <f t="shared" si="49"/>
        <v>32299.79</v>
      </c>
      <c r="S29" s="1">
        <f t="shared" si="50"/>
        <v>30148.33</v>
      </c>
      <c r="T29" s="1">
        <f t="shared" si="51"/>
        <v>28283.53</v>
      </c>
      <c r="U29" s="1">
        <f t="shared" si="52"/>
        <v>25970.76</v>
      </c>
      <c r="V29" s="1">
        <f t="shared" si="53"/>
        <v>23512.65</v>
      </c>
      <c r="W29" s="1">
        <f t="shared" si="54"/>
        <v>22329.08</v>
      </c>
      <c r="Z29" t="s">
        <v>28</v>
      </c>
      <c r="AA29" s="1">
        <f t="shared" si="92"/>
        <v>6638.27</v>
      </c>
      <c r="AB29" s="1">
        <f t="shared" si="93"/>
        <v>9079.4</v>
      </c>
      <c r="AC29" s="1">
        <f t="shared" si="94"/>
        <v>11285.13</v>
      </c>
      <c r="AE29" s="2" t="s">
        <v>11</v>
      </c>
      <c r="AF29" s="1">
        <f t="shared" si="95"/>
        <v>38489.94</v>
      </c>
      <c r="AG29" s="1">
        <f t="shared" si="55"/>
        <v>32299.79</v>
      </c>
      <c r="AH29" s="1">
        <f t="shared" si="56"/>
        <v>30148.33</v>
      </c>
      <c r="AI29" s="1">
        <f t="shared" si="57"/>
        <v>28283.53</v>
      </c>
      <c r="AJ29" s="1">
        <f t="shared" si="58"/>
        <v>25970.76</v>
      </c>
      <c r="AK29" s="1">
        <f t="shared" si="59"/>
        <v>23512.65</v>
      </c>
      <c r="AL29" s="1">
        <f t="shared" si="60"/>
        <v>22329.08</v>
      </c>
      <c r="AO29" t="s">
        <v>28</v>
      </c>
      <c r="AP29" s="1">
        <f t="shared" si="61"/>
        <v>6638.27</v>
      </c>
      <c r="AQ29" s="1">
        <f t="shared" si="62"/>
        <v>9079.4</v>
      </c>
      <c r="AR29" s="1">
        <f t="shared" si="63"/>
        <v>11285.13</v>
      </c>
      <c r="AT29" s="2" t="s">
        <v>11</v>
      </c>
      <c r="AU29" s="1">
        <f t="shared" si="64"/>
        <v>38759.369579999999</v>
      </c>
      <c r="AV29" s="1">
        <f t="shared" si="65"/>
        <v>32525.888529999997</v>
      </c>
      <c r="AW29" s="1">
        <f t="shared" si="66"/>
        <v>30359.368309999998</v>
      </c>
      <c r="AX29" s="1">
        <f t="shared" si="67"/>
        <v>28481.514709999996</v>
      </c>
      <c r="AY29" s="1">
        <f t="shared" si="68"/>
        <v>26152.555319999996</v>
      </c>
      <c r="AZ29" s="1">
        <f t="shared" si="69"/>
        <v>23677.238549999998</v>
      </c>
      <c r="BA29" s="1">
        <f t="shared" si="70"/>
        <v>22485.383559999998</v>
      </c>
      <c r="BD29" t="s">
        <v>28</v>
      </c>
      <c r="BE29" s="1">
        <v>6751.12</v>
      </c>
      <c r="BF29" s="1">
        <v>9188.35</v>
      </c>
      <c r="BG29" s="1">
        <v>11420.55</v>
      </c>
      <c r="BI29" s="2" t="s">
        <v>11</v>
      </c>
      <c r="BJ29" s="1">
        <f t="shared" si="71"/>
        <v>38953.166427899996</v>
      </c>
      <c r="BK29" s="1">
        <f t="shared" si="72"/>
        <v>32688.517972649992</v>
      </c>
      <c r="BL29" s="1">
        <f t="shared" si="73"/>
        <v>30511.165151549994</v>
      </c>
      <c r="BM29" s="1">
        <f t="shared" si="74"/>
        <v>28623.922283549993</v>
      </c>
      <c r="BN29" s="1">
        <f t="shared" si="75"/>
        <v>26283.318096599993</v>
      </c>
      <c r="BO29" s="1">
        <f t="shared" si="76"/>
        <v>23795.624742749995</v>
      </c>
      <c r="BP29" s="1">
        <f t="shared" si="77"/>
        <v>22597.810477799994</v>
      </c>
      <c r="BS29" t="s">
        <v>28</v>
      </c>
      <c r="BT29" s="1">
        <f t="shared" si="78"/>
        <v>6784.8755999999994</v>
      </c>
      <c r="BU29" s="1">
        <f t="shared" si="79"/>
        <v>9234.2917499999985</v>
      </c>
      <c r="BV29" s="1">
        <f t="shared" si="80"/>
        <v>11477.652749999997</v>
      </c>
      <c r="BX29" s="2" t="s">
        <v>11</v>
      </c>
      <c r="BY29" s="1">
        <f t="shared" si="81"/>
        <v>39342.698092178995</v>
      </c>
      <c r="BZ29" s="1">
        <f t="shared" si="82"/>
        <v>33015.403152376493</v>
      </c>
      <c r="CA29" s="1">
        <f t="shared" si="83"/>
        <v>30816.276803065495</v>
      </c>
      <c r="CB29" s="1">
        <f t="shared" si="84"/>
        <v>28910.161506385492</v>
      </c>
      <c r="CC29" s="1">
        <f t="shared" si="85"/>
        <v>26546.151277565994</v>
      </c>
      <c r="CD29" s="1">
        <f t="shared" si="86"/>
        <v>24033.580990177496</v>
      </c>
      <c r="CE29" s="1">
        <f t="shared" si="87"/>
        <v>22823.788582577996</v>
      </c>
      <c r="CH29" t="s">
        <v>28</v>
      </c>
      <c r="CI29" s="1">
        <f t="shared" si="88"/>
        <v>6852.7243559999997</v>
      </c>
      <c r="CJ29" s="1">
        <f t="shared" si="89"/>
        <v>9326.6346674999986</v>
      </c>
      <c r="CK29" s="1">
        <f t="shared" si="90"/>
        <v>11592.429277499998</v>
      </c>
      <c r="CM29" s="2" t="s">
        <v>11</v>
      </c>
      <c r="CN29" s="1">
        <f t="shared" si="96"/>
        <v>39814.810469285141</v>
      </c>
      <c r="CO29" s="1">
        <f t="shared" si="91"/>
        <v>33411.587990205015</v>
      </c>
      <c r="CP29" s="1">
        <f t="shared" si="91"/>
        <v>31186.072124702281</v>
      </c>
      <c r="CQ29" s="1">
        <f t="shared" si="91"/>
        <v>29257.083444462118</v>
      </c>
      <c r="CR29" s="1">
        <f t="shared" si="91"/>
        <v>26864.705092896787</v>
      </c>
      <c r="CS29" s="1">
        <f t="shared" si="91"/>
        <v>24321.983962059625</v>
      </c>
      <c r="CT29" s="1">
        <f t="shared" si="91"/>
        <v>23097.674045568932</v>
      </c>
      <c r="CW29" s="2" t="s">
        <v>28</v>
      </c>
      <c r="CX29" s="1">
        <f t="shared" si="97"/>
        <v>6934.9570482720001</v>
      </c>
      <c r="CY29" s="1">
        <f t="shared" si="97"/>
        <v>9438.5542835099986</v>
      </c>
      <c r="CZ29" s="1">
        <f t="shared" si="97"/>
        <v>11731.538428829997</v>
      </c>
      <c r="DB29" s="2" t="s">
        <v>11</v>
      </c>
      <c r="DC29" s="1">
        <v>40349.519999999997</v>
      </c>
      <c r="DD29" s="1">
        <v>33860.31</v>
      </c>
      <c r="DE29" s="1">
        <v>31604.91</v>
      </c>
      <c r="DF29" s="1">
        <v>29650</v>
      </c>
      <c r="DG29" s="1">
        <v>27225.49</v>
      </c>
      <c r="DH29" s="1">
        <v>24648.63</v>
      </c>
      <c r="DI29" s="1">
        <v>23407.88</v>
      </c>
      <c r="DL29" s="2" t="s">
        <v>28</v>
      </c>
      <c r="DM29" s="1">
        <f>+CX29*(1+$DE$3)+0.01</f>
        <v>7028.1035214302938</v>
      </c>
      <c r="DN29" s="1">
        <f t="shared" si="98"/>
        <v>9565.314067537538</v>
      </c>
      <c r="DO29" s="1">
        <f t="shared" si="98"/>
        <v>11889.092989929184</v>
      </c>
    </row>
    <row r="30" spans="1:119" x14ac:dyDescent="0.2">
      <c r="A30" s="2" t="s">
        <v>12</v>
      </c>
      <c r="B30" s="1">
        <v>39574.33</v>
      </c>
      <c r="C30" s="1">
        <v>33161.440000000002</v>
      </c>
      <c r="D30" s="1">
        <v>30925.89</v>
      </c>
      <c r="E30" s="1">
        <v>28977.05</v>
      </c>
      <c r="F30" s="1">
        <v>26618.06</v>
      </c>
      <c r="G30" s="1">
        <v>24050.61</v>
      </c>
      <c r="H30" s="1">
        <v>22846.02</v>
      </c>
      <c r="K30" t="s">
        <v>29</v>
      </c>
      <c r="L30" s="1">
        <v>7408.27</v>
      </c>
      <c r="M30" s="1">
        <v>9894.7800000000007</v>
      </c>
      <c r="N30" s="1">
        <v>12131.63</v>
      </c>
      <c r="P30" s="2" t="s">
        <v>12</v>
      </c>
      <c r="Q30" s="1">
        <f t="shared" si="48"/>
        <v>39574.33</v>
      </c>
      <c r="R30" s="1">
        <f t="shared" si="49"/>
        <v>33161.440000000002</v>
      </c>
      <c r="S30" s="1">
        <f t="shared" si="50"/>
        <v>30925.89</v>
      </c>
      <c r="T30" s="1">
        <f t="shared" si="51"/>
        <v>28977.05</v>
      </c>
      <c r="U30" s="1">
        <f t="shared" si="52"/>
        <v>26618.06</v>
      </c>
      <c r="V30" s="1">
        <f t="shared" si="53"/>
        <v>24050.61</v>
      </c>
      <c r="W30" s="1">
        <f t="shared" si="54"/>
        <v>22846.02</v>
      </c>
      <c r="Z30" t="s">
        <v>29</v>
      </c>
      <c r="AA30" s="1">
        <f t="shared" ref="AA30" si="99">L30*(1+$S$3)</f>
        <v>7408.27</v>
      </c>
      <c r="AB30" s="1">
        <f t="shared" ref="AB30" si="100">M30*(1+$S$3)</f>
        <v>9894.7800000000007</v>
      </c>
      <c r="AC30" s="1">
        <f t="shared" ref="AC30" si="101">N30*(1+$S$3)</f>
        <v>12131.63</v>
      </c>
      <c r="AE30" s="2" t="s">
        <v>12</v>
      </c>
      <c r="AF30" s="1">
        <f t="shared" si="95"/>
        <v>39574.33</v>
      </c>
      <c r="AG30" s="1">
        <f t="shared" si="55"/>
        <v>33161.440000000002</v>
      </c>
      <c r="AH30" s="1">
        <f t="shared" si="56"/>
        <v>30925.89</v>
      </c>
      <c r="AI30" s="1">
        <f t="shared" si="57"/>
        <v>28977.05</v>
      </c>
      <c r="AJ30" s="1">
        <f t="shared" si="58"/>
        <v>26618.06</v>
      </c>
      <c r="AK30" s="1">
        <f t="shared" si="59"/>
        <v>24050.61</v>
      </c>
      <c r="AL30" s="1">
        <f t="shared" si="60"/>
        <v>22846.02</v>
      </c>
      <c r="AO30" t="s">
        <v>29</v>
      </c>
      <c r="AP30" s="1">
        <f t="shared" ref="AP30" si="102">+AA30*(1+$AH$3)</f>
        <v>7408.27</v>
      </c>
      <c r="AQ30" s="1">
        <f t="shared" ref="AQ30" si="103">+AB30*(1+$AH$3)</f>
        <v>9894.7800000000007</v>
      </c>
      <c r="AR30" s="1">
        <f t="shared" ref="AR30" si="104">+AC30*(1+$AH$3)</f>
        <v>12131.63</v>
      </c>
      <c r="AT30" s="2" t="s">
        <v>12</v>
      </c>
      <c r="AU30" s="1">
        <f t="shared" si="64"/>
        <v>39851.350309999994</v>
      </c>
      <c r="AV30" s="1">
        <f t="shared" si="65"/>
        <v>33393.570079999998</v>
      </c>
      <c r="AW30" s="1">
        <f t="shared" si="66"/>
        <v>31142.371229999997</v>
      </c>
      <c r="AX30" s="1">
        <f t="shared" si="67"/>
        <v>29179.889349999998</v>
      </c>
      <c r="AY30" s="1">
        <f t="shared" si="68"/>
        <v>26804.386419999999</v>
      </c>
      <c r="AZ30" s="1">
        <f t="shared" si="69"/>
        <v>24218.964269999997</v>
      </c>
      <c r="BA30" s="1">
        <f t="shared" si="70"/>
        <v>23005.942139999999</v>
      </c>
      <c r="BD30" t="s">
        <v>29</v>
      </c>
      <c r="BE30" s="1">
        <v>7534.21</v>
      </c>
      <c r="BF30" s="1">
        <v>10013.52</v>
      </c>
      <c r="BG30" s="1">
        <v>12277.21</v>
      </c>
      <c r="BI30" s="2" t="s">
        <v>12</v>
      </c>
      <c r="BJ30" s="1">
        <f t="shared" si="71"/>
        <v>40050.607061549992</v>
      </c>
      <c r="BK30" s="1">
        <f t="shared" si="72"/>
        <v>33560.537930399994</v>
      </c>
      <c r="BL30" s="1">
        <f t="shared" si="73"/>
        <v>31298.083086149993</v>
      </c>
      <c r="BM30" s="1">
        <f t="shared" si="74"/>
        <v>29325.788796749996</v>
      </c>
      <c r="BN30" s="1">
        <f t="shared" si="75"/>
        <v>26938.408352099996</v>
      </c>
      <c r="BO30" s="1">
        <f t="shared" si="76"/>
        <v>24340.059091349995</v>
      </c>
      <c r="BP30" s="1">
        <f t="shared" si="77"/>
        <v>23120.971850699996</v>
      </c>
      <c r="BS30" t="s">
        <v>29</v>
      </c>
      <c r="BT30" s="1">
        <f t="shared" si="78"/>
        <v>7571.881049999999</v>
      </c>
      <c r="BU30" s="1">
        <f t="shared" si="79"/>
        <v>10063.587599999999</v>
      </c>
      <c r="BV30" s="1">
        <f t="shared" si="80"/>
        <v>12338.596049999998</v>
      </c>
      <c r="BX30" s="2" t="s">
        <v>12</v>
      </c>
      <c r="BY30" s="1">
        <f t="shared" si="81"/>
        <v>40451.11313216549</v>
      </c>
      <c r="BZ30" s="1">
        <f t="shared" si="82"/>
        <v>33896.143309703992</v>
      </c>
      <c r="CA30" s="1">
        <f t="shared" si="83"/>
        <v>31611.063917011492</v>
      </c>
      <c r="CB30" s="1">
        <f t="shared" si="84"/>
        <v>29619.046684717498</v>
      </c>
      <c r="CC30" s="1">
        <f t="shared" si="85"/>
        <v>27207.792435620995</v>
      </c>
      <c r="CD30" s="1">
        <f t="shared" si="86"/>
        <v>24583.459682263496</v>
      </c>
      <c r="CE30" s="1">
        <f t="shared" si="87"/>
        <v>23352.181569206998</v>
      </c>
      <c r="CH30" t="s">
        <v>29</v>
      </c>
      <c r="CI30" s="1">
        <f t="shared" si="88"/>
        <v>7647.5998604999995</v>
      </c>
      <c r="CJ30" s="1">
        <f t="shared" si="89"/>
        <v>10164.223475999999</v>
      </c>
      <c r="CK30" s="1">
        <f t="shared" si="90"/>
        <v>12461.982010499998</v>
      </c>
      <c r="CM30" s="2" t="s">
        <v>12</v>
      </c>
      <c r="CN30" s="1">
        <f t="shared" si="96"/>
        <v>40936.526489751479</v>
      </c>
      <c r="CO30" s="1">
        <f t="shared" si="91"/>
        <v>34302.897029420441</v>
      </c>
      <c r="CP30" s="1">
        <f t="shared" si="91"/>
        <v>31990.396684015632</v>
      </c>
      <c r="CQ30" s="1">
        <f t="shared" si="91"/>
        <v>29974.475244934107</v>
      </c>
      <c r="CR30" s="1">
        <f t="shared" si="91"/>
        <v>27534.285944848449</v>
      </c>
      <c r="CS30" s="1">
        <f t="shared" si="91"/>
        <v>24878.461198450659</v>
      </c>
      <c r="CT30" s="1">
        <f t="shared" si="91"/>
        <v>23632.407748037484</v>
      </c>
      <c r="CW30" s="2" t="s">
        <v>29</v>
      </c>
      <c r="CX30" s="1">
        <f t="shared" si="97"/>
        <v>7739.3710588259992</v>
      </c>
      <c r="CY30" s="1">
        <f>+CJ30*(1+$CP$3)+0.01</f>
        <v>10286.204157712</v>
      </c>
      <c r="CZ30" s="1">
        <f t="shared" si="97"/>
        <v>12611.525794625999</v>
      </c>
      <c r="DB30" s="2" t="s">
        <v>12</v>
      </c>
      <c r="DC30" s="1">
        <v>41486.31</v>
      </c>
      <c r="DD30" s="1">
        <v>34763.589999999997</v>
      </c>
      <c r="DE30" s="1">
        <v>32420.02</v>
      </c>
      <c r="DF30" s="1">
        <v>30377.040000000001</v>
      </c>
      <c r="DG30" s="1">
        <v>27904.07</v>
      </c>
      <c r="DH30" s="1">
        <v>25212.57</v>
      </c>
      <c r="DI30" s="1">
        <v>23949.79</v>
      </c>
      <c r="DL30" s="2" t="s">
        <v>29</v>
      </c>
      <c r="DM30" s="1">
        <f t="shared" si="98"/>
        <v>7843.3108121460327</v>
      </c>
      <c r="DN30" s="1">
        <f>+CY30*(1+$DE$3)-0.01</f>
        <v>10424.337879550072</v>
      </c>
      <c r="DO30" s="1">
        <f t="shared" si="98"/>
        <v>12780.898586047826</v>
      </c>
    </row>
    <row r="31" spans="1:119" x14ac:dyDescent="0.2">
      <c r="A31" s="2" t="s">
        <v>13</v>
      </c>
      <c r="B31" s="1">
        <v>40784.800000000003</v>
      </c>
      <c r="C31" s="1">
        <v>34233.199999999997</v>
      </c>
      <c r="D31" s="1">
        <v>31884.2</v>
      </c>
      <c r="E31" s="1">
        <v>29847.06</v>
      </c>
      <c r="F31" s="1">
        <v>27404.01</v>
      </c>
      <c r="G31" s="1">
        <v>24693.67</v>
      </c>
      <c r="H31" s="1">
        <v>23367.200000000001</v>
      </c>
      <c r="P31" s="2" t="s">
        <v>13</v>
      </c>
      <c r="Q31" s="1">
        <f t="shared" si="48"/>
        <v>40784.800000000003</v>
      </c>
      <c r="R31" s="1">
        <f t="shared" si="49"/>
        <v>34233.199999999997</v>
      </c>
      <c r="S31" s="1">
        <f t="shared" si="50"/>
        <v>31884.2</v>
      </c>
      <c r="T31" s="1">
        <f t="shared" si="51"/>
        <v>29847.06</v>
      </c>
      <c r="U31" s="1">
        <f t="shared" si="52"/>
        <v>27404.01</v>
      </c>
      <c r="V31" s="1">
        <f t="shared" si="53"/>
        <v>24693.67</v>
      </c>
      <c r="W31" s="1">
        <f t="shared" si="54"/>
        <v>23367.200000000001</v>
      </c>
      <c r="AE31" s="2" t="s">
        <v>13</v>
      </c>
      <c r="AF31" s="1">
        <f t="shared" si="95"/>
        <v>40784.800000000003</v>
      </c>
      <c r="AG31" s="1">
        <f t="shared" si="55"/>
        <v>34233.199999999997</v>
      </c>
      <c r="AH31" s="1">
        <f t="shared" si="56"/>
        <v>31884.2</v>
      </c>
      <c r="AI31" s="1">
        <f t="shared" si="57"/>
        <v>29847.06</v>
      </c>
      <c r="AJ31" s="1">
        <f t="shared" si="58"/>
        <v>27404.01</v>
      </c>
      <c r="AK31" s="1">
        <f t="shared" si="59"/>
        <v>24693.67</v>
      </c>
      <c r="AL31" s="1">
        <f t="shared" si="60"/>
        <v>23367.200000000001</v>
      </c>
      <c r="AT31" s="2" t="s">
        <v>13</v>
      </c>
      <c r="AU31" s="1">
        <f t="shared" si="64"/>
        <v>41070.293599999997</v>
      </c>
      <c r="AV31" s="1">
        <f t="shared" si="65"/>
        <v>34472.832399999992</v>
      </c>
      <c r="AW31" s="1">
        <f t="shared" si="66"/>
        <v>32107.389399999996</v>
      </c>
      <c r="AX31" s="1">
        <f t="shared" si="67"/>
        <v>30055.989419999998</v>
      </c>
      <c r="AY31" s="1">
        <f t="shared" si="68"/>
        <v>27595.838069999994</v>
      </c>
      <c r="AZ31" s="1">
        <f t="shared" si="69"/>
        <v>24866.525689999995</v>
      </c>
      <c r="BA31" s="1">
        <f t="shared" si="70"/>
        <v>23530.770399999998</v>
      </c>
      <c r="BI31" s="2" t="s">
        <v>13</v>
      </c>
      <c r="BJ31" s="1">
        <f t="shared" si="71"/>
        <v>41275.645067999991</v>
      </c>
      <c r="BK31" s="1">
        <f t="shared" si="72"/>
        <v>34645.19656199999</v>
      </c>
      <c r="BL31" s="1">
        <f t="shared" si="73"/>
        <v>32267.926346999993</v>
      </c>
      <c r="BM31" s="1">
        <f t="shared" si="74"/>
        <v>30206.269367099994</v>
      </c>
      <c r="BN31" s="1">
        <f t="shared" si="75"/>
        <v>27733.817260349992</v>
      </c>
      <c r="BO31" s="1">
        <f t="shared" si="76"/>
        <v>24990.858318449991</v>
      </c>
      <c r="BP31" s="1">
        <f t="shared" si="77"/>
        <v>23648.424251999993</v>
      </c>
      <c r="BX31" s="2" t="s">
        <v>13</v>
      </c>
      <c r="BY31" s="1">
        <f t="shared" si="81"/>
        <v>41688.401518679988</v>
      </c>
      <c r="BZ31" s="1">
        <f t="shared" si="82"/>
        <v>34991.648527619989</v>
      </c>
      <c r="CA31" s="1">
        <f t="shared" si="83"/>
        <v>32590.605610469993</v>
      </c>
      <c r="CB31" s="1">
        <f t="shared" si="84"/>
        <v>30508.332060770994</v>
      </c>
      <c r="CC31" s="1">
        <f t="shared" si="85"/>
        <v>28011.155432953492</v>
      </c>
      <c r="CD31" s="1">
        <f t="shared" si="86"/>
        <v>25240.766901634492</v>
      </c>
      <c r="CE31" s="1">
        <f t="shared" si="87"/>
        <v>23884.908494519994</v>
      </c>
      <c r="CM31" s="2" t="s">
        <v>13</v>
      </c>
      <c r="CN31" s="1">
        <f t="shared" si="96"/>
        <v>42188.662336904148</v>
      </c>
      <c r="CO31" s="1">
        <f t="shared" si="91"/>
        <v>35411.548309951431</v>
      </c>
      <c r="CP31" s="1">
        <f t="shared" si="91"/>
        <v>32981.692877795635</v>
      </c>
      <c r="CQ31" s="1">
        <f t="shared" si="91"/>
        <v>30874.432045500245</v>
      </c>
      <c r="CR31" s="1">
        <f t="shared" si="91"/>
        <v>28347.289298148935</v>
      </c>
      <c r="CS31" s="1">
        <f t="shared" si="91"/>
        <v>25543.656104454105</v>
      </c>
      <c r="CT31" s="1">
        <f t="shared" si="91"/>
        <v>24171.527396454236</v>
      </c>
      <c r="CX31" s="1"/>
      <c r="DB31" s="2" t="s">
        <v>13</v>
      </c>
      <c r="DC31" s="1">
        <v>42755.25</v>
      </c>
      <c r="DD31" s="1">
        <v>35887.120000000003</v>
      </c>
      <c r="DE31" s="1">
        <v>33424.639999999999</v>
      </c>
      <c r="DF31" s="1">
        <v>31289.07</v>
      </c>
      <c r="DG31" s="1">
        <v>28727.99</v>
      </c>
      <c r="DH31" s="1">
        <v>25886.71</v>
      </c>
      <c r="DI31" s="1">
        <v>24496.14</v>
      </c>
      <c r="DM31" s="1"/>
    </row>
    <row r="32" spans="1:119" x14ac:dyDescent="0.2">
      <c r="A32" s="2" t="s">
        <v>14</v>
      </c>
      <c r="B32" s="1">
        <v>41995.26</v>
      </c>
      <c r="C32" s="1">
        <v>35304.959999999999</v>
      </c>
      <c r="D32" s="1">
        <v>32842.49</v>
      </c>
      <c r="E32" s="1">
        <v>30717.1</v>
      </c>
      <c r="F32" s="1">
        <v>28189.99</v>
      </c>
      <c r="G32" s="1">
        <v>25336.74</v>
      </c>
      <c r="H32" s="1">
        <v>23888.36</v>
      </c>
      <c r="P32" s="2" t="s">
        <v>14</v>
      </c>
      <c r="Q32" s="1">
        <f t="shared" si="48"/>
        <v>41995.26</v>
      </c>
      <c r="R32" s="1">
        <f t="shared" si="49"/>
        <v>35304.959999999999</v>
      </c>
      <c r="S32" s="1">
        <f t="shared" si="50"/>
        <v>32842.49</v>
      </c>
      <c r="T32" s="1">
        <f t="shared" si="51"/>
        <v>30717.1</v>
      </c>
      <c r="U32" s="1">
        <f t="shared" si="52"/>
        <v>28189.99</v>
      </c>
      <c r="V32" s="1">
        <f t="shared" si="53"/>
        <v>25336.74</v>
      </c>
      <c r="W32" s="1">
        <f t="shared" si="54"/>
        <v>23888.36</v>
      </c>
      <c r="AE32" s="2" t="s">
        <v>14</v>
      </c>
      <c r="AF32" s="1">
        <f t="shared" si="95"/>
        <v>41995.26</v>
      </c>
      <c r="AG32" s="1">
        <f t="shared" si="55"/>
        <v>35304.959999999999</v>
      </c>
      <c r="AH32" s="1">
        <f t="shared" si="56"/>
        <v>32842.49</v>
      </c>
      <c r="AI32" s="1">
        <f t="shared" si="57"/>
        <v>30717.1</v>
      </c>
      <c r="AJ32" s="1">
        <f t="shared" si="58"/>
        <v>28189.99</v>
      </c>
      <c r="AK32" s="1">
        <f t="shared" si="59"/>
        <v>25336.74</v>
      </c>
      <c r="AL32" s="1">
        <f t="shared" si="60"/>
        <v>23888.36</v>
      </c>
      <c r="AT32" s="2" t="s">
        <v>14</v>
      </c>
      <c r="AU32" s="1">
        <f t="shared" si="64"/>
        <v>42289.226819999996</v>
      </c>
      <c r="AV32" s="1">
        <f t="shared" si="65"/>
        <v>35552.094719999994</v>
      </c>
      <c r="AW32" s="1">
        <f t="shared" si="66"/>
        <v>33072.387429999995</v>
      </c>
      <c r="AX32" s="1">
        <f t="shared" si="67"/>
        <v>30932.119699999996</v>
      </c>
      <c r="AY32" s="1">
        <f t="shared" si="68"/>
        <v>28387.319929999998</v>
      </c>
      <c r="AZ32" s="1">
        <f t="shared" si="69"/>
        <v>25514.097180000001</v>
      </c>
      <c r="BA32" s="1">
        <f t="shared" si="70"/>
        <v>24055.578519999999</v>
      </c>
      <c r="BI32" s="2" t="s">
        <v>14</v>
      </c>
      <c r="BJ32" s="1">
        <f t="shared" si="71"/>
        <v>42500.672954099995</v>
      </c>
      <c r="BK32" s="1">
        <f t="shared" si="72"/>
        <v>35729.855193599993</v>
      </c>
      <c r="BL32" s="1">
        <f t="shared" si="73"/>
        <v>33237.749367149991</v>
      </c>
      <c r="BM32" s="1">
        <f t="shared" si="74"/>
        <v>31086.780298499991</v>
      </c>
      <c r="BN32" s="1">
        <f t="shared" si="75"/>
        <v>28529.256529649996</v>
      </c>
      <c r="BO32" s="1">
        <f t="shared" si="76"/>
        <v>25641.667665899997</v>
      </c>
      <c r="BP32" s="1">
        <f t="shared" si="77"/>
        <v>24175.856412599998</v>
      </c>
      <c r="BX32" s="2" t="s">
        <v>14</v>
      </c>
      <c r="BY32" s="1">
        <f t="shared" si="81"/>
        <v>42925.679683640992</v>
      </c>
      <c r="BZ32" s="1">
        <f t="shared" si="82"/>
        <v>36087.153745535994</v>
      </c>
      <c r="CA32" s="1">
        <f t="shared" si="83"/>
        <v>33570.126860821489</v>
      </c>
      <c r="CB32" s="1">
        <f t="shared" si="84"/>
        <v>31397.648101484992</v>
      </c>
      <c r="CC32" s="1">
        <f t="shared" si="85"/>
        <v>28814.549094946495</v>
      </c>
      <c r="CD32" s="1">
        <f t="shared" si="86"/>
        <v>25898.084342558996</v>
      </c>
      <c r="CE32" s="1">
        <f t="shared" si="87"/>
        <v>24417.614976725999</v>
      </c>
      <c r="CM32" s="2" t="s">
        <v>14</v>
      </c>
      <c r="CN32" s="1">
        <f t="shared" si="96"/>
        <v>43440.787839844685</v>
      </c>
      <c r="CO32" s="1">
        <f t="shared" si="91"/>
        <v>36520.199590482429</v>
      </c>
      <c r="CP32" s="1">
        <f t="shared" si="91"/>
        <v>33972.968383151347</v>
      </c>
      <c r="CQ32" s="1">
        <f t="shared" si="91"/>
        <v>31774.419878702811</v>
      </c>
      <c r="CR32" s="1">
        <f t="shared" si="91"/>
        <v>29160.323684085852</v>
      </c>
      <c r="CS32" s="1">
        <f t="shared" si="91"/>
        <v>26208.861354669705</v>
      </c>
      <c r="CT32" s="1">
        <f t="shared" si="91"/>
        <v>24710.626356446712</v>
      </c>
      <c r="CX32" s="1"/>
      <c r="DB32" s="2" t="s">
        <v>14</v>
      </c>
      <c r="DC32" s="1">
        <v>44024.21</v>
      </c>
      <c r="DD32" s="1">
        <v>37010.67</v>
      </c>
      <c r="DE32" s="1">
        <v>34429.230000000003</v>
      </c>
      <c r="DF32" s="1">
        <v>32201.15</v>
      </c>
      <c r="DG32" s="1">
        <v>29551.94</v>
      </c>
      <c r="DH32" s="1">
        <v>26560.86</v>
      </c>
      <c r="DI32" s="1">
        <v>25042.49</v>
      </c>
      <c r="DM32" s="1"/>
    </row>
    <row r="33" spans="1:117" x14ac:dyDescent="0.2">
      <c r="A33" s="2" t="s">
        <v>15</v>
      </c>
      <c r="C33" s="1">
        <v>36376.75</v>
      </c>
      <c r="D33" s="1">
        <v>33800.79</v>
      </c>
      <c r="E33" s="1">
        <v>31587.11</v>
      </c>
      <c r="F33" s="1">
        <v>28975.93</v>
      </c>
      <c r="G33" s="1">
        <v>25979.82</v>
      </c>
      <c r="H33" s="1">
        <v>24409.55</v>
      </c>
      <c r="P33" s="2" t="s">
        <v>15</v>
      </c>
      <c r="Q33" s="1"/>
      <c r="R33" s="1">
        <f t="shared" si="49"/>
        <v>36376.75</v>
      </c>
      <c r="S33" s="1">
        <f t="shared" si="50"/>
        <v>33800.79</v>
      </c>
      <c r="T33" s="1">
        <f t="shared" si="51"/>
        <v>31587.11</v>
      </c>
      <c r="U33" s="1">
        <f t="shared" si="52"/>
        <v>28975.93</v>
      </c>
      <c r="V33" s="1">
        <f t="shared" si="53"/>
        <v>25979.82</v>
      </c>
      <c r="W33" s="1">
        <f t="shared" si="54"/>
        <v>24409.55</v>
      </c>
      <c r="AE33" s="2" t="s">
        <v>15</v>
      </c>
      <c r="AF33" s="1"/>
      <c r="AG33" s="1">
        <f t="shared" si="55"/>
        <v>36376.75</v>
      </c>
      <c r="AH33" s="1">
        <f t="shared" si="56"/>
        <v>33800.79</v>
      </c>
      <c r="AI33" s="1">
        <f t="shared" si="57"/>
        <v>31587.11</v>
      </c>
      <c r="AJ33" s="1">
        <f t="shared" si="58"/>
        <v>28975.93</v>
      </c>
      <c r="AK33" s="1">
        <f t="shared" si="59"/>
        <v>25979.82</v>
      </c>
      <c r="AL33" s="1">
        <f t="shared" si="60"/>
        <v>24409.55</v>
      </c>
      <c r="AT33" s="2" t="s">
        <v>15</v>
      </c>
      <c r="AU33" s="1"/>
      <c r="AV33" s="1">
        <f t="shared" si="65"/>
        <v>36631.38725</v>
      </c>
      <c r="AW33" s="1">
        <f t="shared" si="66"/>
        <v>34037.395529999994</v>
      </c>
      <c r="AX33" s="1">
        <f t="shared" si="67"/>
        <v>31808.219769999996</v>
      </c>
      <c r="AY33" s="1">
        <f t="shared" si="68"/>
        <v>29178.761509999997</v>
      </c>
      <c r="AZ33" s="1">
        <f t="shared" si="69"/>
        <v>26161.678739999996</v>
      </c>
      <c r="BA33" s="1">
        <f t="shared" si="70"/>
        <v>24580.416849999998</v>
      </c>
      <c r="BI33" s="2" t="s">
        <v>15</v>
      </c>
      <c r="BJ33" s="1"/>
      <c r="BK33" s="1">
        <f t="shared" si="72"/>
        <v>36814.544186249994</v>
      </c>
      <c r="BL33" s="1">
        <f t="shared" si="73"/>
        <v>34207.58250764999</v>
      </c>
      <c r="BM33" s="1">
        <f t="shared" si="74"/>
        <v>31967.260868849993</v>
      </c>
      <c r="BN33" s="1">
        <f t="shared" si="75"/>
        <v>29324.655317549994</v>
      </c>
      <c r="BO33" s="1">
        <f t="shared" si="76"/>
        <v>26292.487133699993</v>
      </c>
      <c r="BP33" s="1">
        <f t="shared" si="77"/>
        <v>24703.318934249994</v>
      </c>
      <c r="BX33" s="2" t="s">
        <v>15</v>
      </c>
      <c r="BY33" s="1"/>
      <c r="BZ33" s="1">
        <f t="shared" si="82"/>
        <v>37182.689628112494</v>
      </c>
      <c r="CA33" s="1">
        <f t="shared" si="83"/>
        <v>34549.658332726489</v>
      </c>
      <c r="CB33" s="1">
        <f t="shared" si="84"/>
        <v>32286.933477538492</v>
      </c>
      <c r="CC33" s="1">
        <f t="shared" si="85"/>
        <v>29617.901870725495</v>
      </c>
      <c r="CD33" s="1">
        <f t="shared" si="86"/>
        <v>26555.412005036993</v>
      </c>
      <c r="CE33" s="1">
        <f t="shared" si="87"/>
        <v>24950.352123592493</v>
      </c>
      <c r="CM33" s="2" t="s">
        <v>15</v>
      </c>
      <c r="CN33" s="1"/>
      <c r="CO33" s="1">
        <f t="shared" ref="CO33:CO37" si="105">+BZ33*(1+$CP$3)</f>
        <v>37628.881903649846</v>
      </c>
      <c r="CP33" s="1">
        <f t="shared" ref="CP33:CP37" si="106">+CA33*(1+$CP$3)</f>
        <v>34964.254232719206</v>
      </c>
      <c r="CQ33" s="1">
        <f t="shared" ref="CQ33:CQ37" si="107">+CB33*(1+$CP$3)</f>
        <v>32674.376679268953</v>
      </c>
      <c r="CR33" s="1">
        <f t="shared" ref="CR33:CR37" si="108">+CC33*(1+$CP$3)</f>
        <v>29973.316693174202</v>
      </c>
      <c r="CS33" s="1">
        <f t="shared" ref="CS33:CS37" si="109">+CD33*(1+$CP$3)</f>
        <v>26874.076949097438</v>
      </c>
      <c r="CT33" s="1">
        <f t="shared" ref="CT33:CT37" si="110">+CE33*(1+$CP$3)</f>
        <v>25249.756349075604</v>
      </c>
      <c r="CX33" s="1"/>
      <c r="DB33" s="2" t="s">
        <v>15</v>
      </c>
      <c r="DC33" s="1"/>
      <c r="DD33" s="1">
        <v>38134.25</v>
      </c>
      <c r="DE33" s="1">
        <v>35433.839999999997</v>
      </c>
      <c r="DF33" s="1">
        <v>33113.19</v>
      </c>
      <c r="DG33" s="1">
        <v>30375.85</v>
      </c>
      <c r="DH33" s="1">
        <v>27234.99</v>
      </c>
      <c r="DI33" s="1">
        <v>25588.85</v>
      </c>
      <c r="DM33" s="1"/>
    </row>
    <row r="34" spans="1:117" x14ac:dyDescent="0.2">
      <c r="A34" s="2" t="s">
        <v>16</v>
      </c>
      <c r="C34" s="1">
        <v>37448.51</v>
      </c>
      <c r="D34" s="1">
        <v>34759.07</v>
      </c>
      <c r="E34" s="1">
        <v>32457.11</v>
      </c>
      <c r="F34" s="1">
        <v>29761.9</v>
      </c>
      <c r="G34" s="1">
        <v>26622.89</v>
      </c>
      <c r="H34" s="1">
        <v>24930.73</v>
      </c>
      <c r="P34" s="2" t="s">
        <v>16</v>
      </c>
      <c r="Q34" s="1"/>
      <c r="R34" s="1">
        <f t="shared" si="49"/>
        <v>37448.51</v>
      </c>
      <c r="S34" s="1">
        <f t="shared" si="50"/>
        <v>34759.07</v>
      </c>
      <c r="T34" s="1">
        <f t="shared" si="51"/>
        <v>32457.11</v>
      </c>
      <c r="U34" s="1">
        <f t="shared" si="52"/>
        <v>29761.9</v>
      </c>
      <c r="V34" s="1">
        <f t="shared" si="53"/>
        <v>26622.89</v>
      </c>
      <c r="W34" s="1">
        <f t="shared" si="54"/>
        <v>24930.73</v>
      </c>
      <c r="AE34" s="2" t="s">
        <v>16</v>
      </c>
      <c r="AF34" s="1"/>
      <c r="AG34" s="1">
        <f t="shared" si="55"/>
        <v>37448.51</v>
      </c>
      <c r="AH34" s="1">
        <f t="shared" si="56"/>
        <v>34759.07</v>
      </c>
      <c r="AI34" s="1">
        <f t="shared" si="57"/>
        <v>32457.11</v>
      </c>
      <c r="AJ34" s="1">
        <f t="shared" si="58"/>
        <v>29761.9</v>
      </c>
      <c r="AK34" s="1">
        <f t="shared" si="59"/>
        <v>26622.89</v>
      </c>
      <c r="AL34" s="1">
        <f t="shared" si="60"/>
        <v>24930.73</v>
      </c>
      <c r="AT34" s="2" t="s">
        <v>16</v>
      </c>
      <c r="AU34" s="1"/>
      <c r="AV34" s="1">
        <f t="shared" si="65"/>
        <v>37710.649570000001</v>
      </c>
      <c r="AW34" s="1">
        <f t="shared" si="66"/>
        <v>35002.383489999993</v>
      </c>
      <c r="AX34" s="1">
        <f t="shared" si="67"/>
        <v>32684.309769999996</v>
      </c>
      <c r="AY34" s="1">
        <f t="shared" si="68"/>
        <v>29970.2333</v>
      </c>
      <c r="AZ34" s="1">
        <f t="shared" si="69"/>
        <v>26809.250229999998</v>
      </c>
      <c r="BA34" s="1">
        <f t="shared" si="70"/>
        <v>25105.245109999996</v>
      </c>
      <c r="BI34" s="2" t="s">
        <v>16</v>
      </c>
      <c r="BJ34" s="1"/>
      <c r="BK34" s="1">
        <f t="shared" si="72"/>
        <v>37899.202817849997</v>
      </c>
      <c r="BL34" s="1">
        <f t="shared" si="73"/>
        <v>35177.395407449992</v>
      </c>
      <c r="BM34" s="1">
        <f t="shared" si="74"/>
        <v>32847.73131884999</v>
      </c>
      <c r="BN34" s="1">
        <f t="shared" si="75"/>
        <v>30120.084466499997</v>
      </c>
      <c r="BO34" s="1">
        <f t="shared" si="76"/>
        <v>26943.296481149995</v>
      </c>
      <c r="BP34" s="1">
        <f t="shared" si="77"/>
        <v>25230.771335549995</v>
      </c>
      <c r="BX34" s="2" t="s">
        <v>16</v>
      </c>
      <c r="BY34" s="1"/>
      <c r="BZ34" s="1">
        <f t="shared" si="82"/>
        <v>38278.194846028498</v>
      </c>
      <c r="CA34" s="1">
        <f t="shared" si="83"/>
        <v>35529.169361524495</v>
      </c>
      <c r="CB34" s="1">
        <f t="shared" si="84"/>
        <v>33176.208632038491</v>
      </c>
      <c r="CC34" s="1">
        <f t="shared" si="85"/>
        <v>30421.285311164997</v>
      </c>
      <c r="CD34" s="1">
        <f t="shared" si="86"/>
        <v>27212.729445961497</v>
      </c>
      <c r="CE34" s="1">
        <f t="shared" si="87"/>
        <v>25483.079048905496</v>
      </c>
      <c r="CM34" s="2" t="s">
        <v>16</v>
      </c>
      <c r="CN34" s="1"/>
      <c r="CO34" s="1">
        <f t="shared" si="105"/>
        <v>38737.533184180844</v>
      </c>
      <c r="CP34" s="1">
        <f t="shared" si="106"/>
        <v>35955.519393862793</v>
      </c>
      <c r="CQ34" s="1">
        <f t="shared" si="107"/>
        <v>33574.323135622952</v>
      </c>
      <c r="CR34" s="1">
        <f t="shared" si="108"/>
        <v>30786.340734898979</v>
      </c>
      <c r="CS34" s="1">
        <f t="shared" si="109"/>
        <v>27539.282199313035</v>
      </c>
      <c r="CT34" s="1">
        <f t="shared" si="110"/>
        <v>25788.875997492363</v>
      </c>
      <c r="CX34" s="1"/>
      <c r="DB34" s="2" t="s">
        <v>16</v>
      </c>
      <c r="DC34" s="1"/>
      <c r="DD34" s="1">
        <v>39257.78</v>
      </c>
      <c r="DE34" s="1">
        <v>36438.39</v>
      </c>
      <c r="DF34" s="1">
        <v>34025.22</v>
      </c>
      <c r="DG34" s="1">
        <v>31199.8</v>
      </c>
      <c r="DH34" s="1">
        <v>27909.13</v>
      </c>
      <c r="DI34" s="1">
        <v>26135.23</v>
      </c>
      <c r="DM34" s="1"/>
    </row>
    <row r="35" spans="1:117" x14ac:dyDescent="0.2">
      <c r="A35" s="2" t="s">
        <v>17</v>
      </c>
      <c r="C35" s="1">
        <v>38520.29</v>
      </c>
      <c r="D35" s="1">
        <v>35717.35</v>
      </c>
      <c r="E35" s="1">
        <v>33327.199999999997</v>
      </c>
      <c r="F35" s="1">
        <v>30547.87</v>
      </c>
      <c r="G35" s="1">
        <v>27265.95</v>
      </c>
      <c r="H35" s="1">
        <v>25451.91</v>
      </c>
      <c r="P35" s="2" t="s">
        <v>17</v>
      </c>
      <c r="Q35" s="1"/>
      <c r="R35" s="1">
        <f t="shared" si="49"/>
        <v>38520.29</v>
      </c>
      <c r="S35" s="1">
        <f t="shared" si="50"/>
        <v>35717.35</v>
      </c>
      <c r="T35" s="1">
        <f t="shared" si="51"/>
        <v>33327.199999999997</v>
      </c>
      <c r="U35" s="1">
        <f t="shared" si="52"/>
        <v>30547.87</v>
      </c>
      <c r="V35" s="1">
        <f t="shared" si="53"/>
        <v>27265.95</v>
      </c>
      <c r="W35" s="1">
        <f t="shared" si="54"/>
        <v>25451.91</v>
      </c>
      <c r="AE35" s="2" t="s">
        <v>17</v>
      </c>
      <c r="AF35" s="1"/>
      <c r="AG35" s="1">
        <f t="shared" si="55"/>
        <v>38520.29</v>
      </c>
      <c r="AH35" s="1">
        <f t="shared" si="56"/>
        <v>35717.35</v>
      </c>
      <c r="AI35" s="1">
        <f t="shared" si="57"/>
        <v>33327.199999999997</v>
      </c>
      <c r="AJ35" s="1">
        <f t="shared" si="58"/>
        <v>30547.87</v>
      </c>
      <c r="AK35" s="1">
        <f t="shared" si="59"/>
        <v>27265.95</v>
      </c>
      <c r="AL35" s="1">
        <f t="shared" si="60"/>
        <v>25451.91</v>
      </c>
      <c r="AT35" s="2" t="s">
        <v>17</v>
      </c>
      <c r="AU35" s="1"/>
      <c r="AV35" s="1">
        <f t="shared" si="65"/>
        <v>38789.932029999996</v>
      </c>
      <c r="AW35" s="1">
        <f t="shared" si="66"/>
        <v>35967.371449999991</v>
      </c>
      <c r="AX35" s="1">
        <f t="shared" si="67"/>
        <v>33560.490399999995</v>
      </c>
      <c r="AY35" s="1">
        <f t="shared" si="68"/>
        <v>30761.705089999996</v>
      </c>
      <c r="AZ35" s="1">
        <f t="shared" si="69"/>
        <v>27456.81165</v>
      </c>
      <c r="BA35" s="1">
        <f t="shared" si="70"/>
        <v>25630.073369999998</v>
      </c>
      <c r="BI35" s="2" t="s">
        <v>17</v>
      </c>
      <c r="BJ35" s="1"/>
      <c r="BK35" s="1">
        <f t="shared" si="72"/>
        <v>38983.881690149989</v>
      </c>
      <c r="BL35" s="1">
        <f t="shared" si="73"/>
        <v>36147.208307249988</v>
      </c>
      <c r="BM35" s="1">
        <f t="shared" si="74"/>
        <v>33728.292851999991</v>
      </c>
      <c r="BN35" s="1">
        <f t="shared" si="75"/>
        <v>30915.513615449992</v>
      </c>
      <c r="BO35" s="1">
        <f t="shared" si="76"/>
        <v>27594.095708249995</v>
      </c>
      <c r="BP35" s="1">
        <f t="shared" si="77"/>
        <v>25758.223736849995</v>
      </c>
      <c r="BX35" s="2" t="s">
        <v>17</v>
      </c>
      <c r="BY35" s="1"/>
      <c r="BZ35" s="1">
        <f t="shared" si="82"/>
        <v>39373.72050705149</v>
      </c>
      <c r="CA35" s="1">
        <f t="shared" si="83"/>
        <v>36508.680390322486</v>
      </c>
      <c r="CB35" s="1">
        <f t="shared" si="84"/>
        <v>34065.57578051999</v>
      </c>
      <c r="CC35" s="1">
        <f t="shared" si="85"/>
        <v>31224.668751604491</v>
      </c>
      <c r="CD35" s="1">
        <f t="shared" si="86"/>
        <v>27870.036665332496</v>
      </c>
      <c r="CE35" s="1">
        <f t="shared" si="87"/>
        <v>26015.805974218496</v>
      </c>
      <c r="CM35" s="2" t="s">
        <v>17</v>
      </c>
      <c r="CN35" s="1"/>
      <c r="CO35" s="1">
        <f t="shared" si="105"/>
        <v>39846.205153136107</v>
      </c>
      <c r="CP35" s="1">
        <f t="shared" si="106"/>
        <v>36946.784555006358</v>
      </c>
      <c r="CQ35" s="1">
        <f t="shared" si="107"/>
        <v>34474.362689886228</v>
      </c>
      <c r="CR35" s="1">
        <f t="shared" si="108"/>
        <v>31599.364776623745</v>
      </c>
      <c r="CS35" s="1">
        <f t="shared" si="109"/>
        <v>28204.477105316488</v>
      </c>
      <c r="CT35" s="1">
        <f t="shared" si="110"/>
        <v>26327.995645909119</v>
      </c>
      <c r="DB35" s="2" t="s">
        <v>17</v>
      </c>
      <c r="DC35" s="1"/>
      <c r="DD35" s="1">
        <v>40381.33</v>
      </c>
      <c r="DE35" s="1">
        <v>37442.980000000003</v>
      </c>
      <c r="DF35" s="1">
        <v>34937.35</v>
      </c>
      <c r="DG35" s="1">
        <v>32023.759999999998</v>
      </c>
      <c r="DH35" s="1">
        <v>28583.26</v>
      </c>
      <c r="DI35" s="1">
        <v>26681.57</v>
      </c>
    </row>
    <row r="36" spans="1:117" x14ac:dyDescent="0.2">
      <c r="A36" s="2" t="s">
        <v>18</v>
      </c>
      <c r="C36" s="1">
        <v>39592.050000000003</v>
      </c>
      <c r="D36" s="1">
        <v>36675.64</v>
      </c>
      <c r="E36" s="1">
        <v>34197.199999999997</v>
      </c>
      <c r="F36" s="1">
        <v>31333.83</v>
      </c>
      <c r="G36" s="1">
        <v>27909.01</v>
      </c>
      <c r="H36" s="1">
        <v>25973.09</v>
      </c>
      <c r="P36" s="2" t="s">
        <v>18</v>
      </c>
      <c r="Q36" s="1"/>
      <c r="R36" s="1">
        <f t="shared" si="49"/>
        <v>39592.050000000003</v>
      </c>
      <c r="S36" s="1">
        <f t="shared" si="50"/>
        <v>36675.64</v>
      </c>
      <c r="T36" s="1">
        <f t="shared" si="51"/>
        <v>34197.199999999997</v>
      </c>
      <c r="U36" s="1">
        <f t="shared" si="52"/>
        <v>31333.83</v>
      </c>
      <c r="V36" s="1">
        <f t="shared" si="53"/>
        <v>27909.01</v>
      </c>
      <c r="W36" s="1">
        <f t="shared" si="54"/>
        <v>25973.09</v>
      </c>
      <c r="AE36" s="2" t="s">
        <v>18</v>
      </c>
      <c r="AF36" s="1"/>
      <c r="AG36" s="1">
        <f t="shared" si="55"/>
        <v>39592.050000000003</v>
      </c>
      <c r="AH36" s="1">
        <f t="shared" si="56"/>
        <v>36675.64</v>
      </c>
      <c r="AI36" s="1">
        <f t="shared" si="57"/>
        <v>34197.199999999997</v>
      </c>
      <c r="AJ36" s="1">
        <f t="shared" si="58"/>
        <v>31333.83</v>
      </c>
      <c r="AK36" s="1">
        <f t="shared" si="59"/>
        <v>27909.01</v>
      </c>
      <c r="AL36" s="1">
        <f t="shared" si="60"/>
        <v>25973.09</v>
      </c>
      <c r="AT36" s="2" t="s">
        <v>18</v>
      </c>
      <c r="AU36" s="1"/>
      <c r="AV36" s="1">
        <f t="shared" si="65"/>
        <v>39869.194349999998</v>
      </c>
      <c r="AW36" s="1">
        <f t="shared" si="66"/>
        <v>36932.369479999994</v>
      </c>
      <c r="AX36" s="1">
        <f t="shared" si="67"/>
        <v>34436.580399999992</v>
      </c>
      <c r="AY36" s="1">
        <f t="shared" si="68"/>
        <v>31553.166809999999</v>
      </c>
      <c r="AZ36" s="1">
        <f t="shared" si="69"/>
        <v>28104.373069999994</v>
      </c>
      <c r="BA36" s="1">
        <f t="shared" si="70"/>
        <v>26154.901629999997</v>
      </c>
      <c r="BI36" s="2" t="s">
        <v>18</v>
      </c>
      <c r="BJ36" s="1"/>
      <c r="BK36" s="1">
        <f t="shared" si="72"/>
        <v>40068.540321749992</v>
      </c>
      <c r="BL36" s="1">
        <f t="shared" si="73"/>
        <v>37117.031327399993</v>
      </c>
      <c r="BM36" s="1">
        <f t="shared" si="74"/>
        <v>34608.763301999985</v>
      </c>
      <c r="BN36" s="1">
        <f t="shared" si="75"/>
        <v>31710.932644049997</v>
      </c>
      <c r="BO36" s="1">
        <f t="shared" si="76"/>
        <v>28244.894935349992</v>
      </c>
      <c r="BP36" s="1">
        <f t="shared" si="77"/>
        <v>26285.676138149993</v>
      </c>
      <c r="BX36" s="2" t="s">
        <v>18</v>
      </c>
      <c r="BY36" s="1"/>
      <c r="BZ36" s="1">
        <f t="shared" si="82"/>
        <v>40469.225724967495</v>
      </c>
      <c r="CA36" s="1">
        <f t="shared" si="83"/>
        <v>37488.201640673993</v>
      </c>
      <c r="CB36" s="1">
        <f t="shared" si="84"/>
        <v>34954.850935019982</v>
      </c>
      <c r="CC36" s="1">
        <f t="shared" si="85"/>
        <v>32028.041970490496</v>
      </c>
      <c r="CD36" s="1">
        <f t="shared" si="86"/>
        <v>28527.343884703492</v>
      </c>
      <c r="CE36" s="1">
        <f t="shared" si="87"/>
        <v>26548.532899531492</v>
      </c>
      <c r="CM36" s="2" t="s">
        <v>18</v>
      </c>
      <c r="CN36" s="1"/>
      <c r="CO36" s="1">
        <f t="shared" si="105"/>
        <v>40954.856433667104</v>
      </c>
      <c r="CP36" s="1">
        <f t="shared" si="106"/>
        <v>37938.060060362084</v>
      </c>
      <c r="CQ36" s="1">
        <f t="shared" si="107"/>
        <v>35374.309146240223</v>
      </c>
      <c r="CR36" s="1">
        <f t="shared" si="108"/>
        <v>32412.378474136382</v>
      </c>
      <c r="CS36" s="1">
        <f t="shared" si="109"/>
        <v>28869.672011319934</v>
      </c>
      <c r="CT36" s="1">
        <f t="shared" si="110"/>
        <v>26867.115294325871</v>
      </c>
      <c r="DB36" s="2" t="s">
        <v>18</v>
      </c>
      <c r="DC36" s="1"/>
      <c r="DD36" s="1">
        <v>41504.879999999997</v>
      </c>
      <c r="DE36" s="1">
        <v>38447.57</v>
      </c>
      <c r="DF36" s="1">
        <v>35849.39</v>
      </c>
      <c r="DG36" s="1">
        <v>32847.69</v>
      </c>
      <c r="DH36" s="1">
        <v>29257.39</v>
      </c>
      <c r="DI36" s="1">
        <v>27227.94</v>
      </c>
    </row>
    <row r="37" spans="1:117" x14ac:dyDescent="0.2">
      <c r="A37" s="2" t="s">
        <v>22</v>
      </c>
      <c r="C37" s="1">
        <v>40663.83</v>
      </c>
      <c r="D37" s="1">
        <v>37633.94</v>
      </c>
      <c r="E37" s="1">
        <v>35067.230000000003</v>
      </c>
      <c r="F37" s="1">
        <v>32119.78</v>
      </c>
      <c r="G37" s="1">
        <v>28552.080000000002</v>
      </c>
      <c r="H37" s="1">
        <v>26494.27</v>
      </c>
      <c r="P37" s="2" t="s">
        <v>22</v>
      </c>
      <c r="R37" s="1">
        <f t="shared" ref="R37" si="111">C37*(1+$S$3)</f>
        <v>40663.83</v>
      </c>
      <c r="S37" s="1">
        <f t="shared" ref="S37" si="112">D37*(1+$S$3)</f>
        <v>37633.94</v>
      </c>
      <c r="T37" s="1">
        <f t="shared" ref="T37" si="113">E37*(1+$S$3)</f>
        <v>35067.230000000003</v>
      </c>
      <c r="U37" s="1">
        <f t="shared" ref="U37" si="114">F37*(1+$S$3)</f>
        <v>32119.78</v>
      </c>
      <c r="V37" s="1">
        <f t="shared" ref="V37" si="115">G37*(1+$S$3)</f>
        <v>28552.080000000002</v>
      </c>
      <c r="W37" s="1">
        <f t="shared" ref="W37" si="116">H37*(1+$S$3)</f>
        <v>26494.27</v>
      </c>
      <c r="AE37" s="2" t="s">
        <v>22</v>
      </c>
      <c r="AG37" s="1">
        <f t="shared" ref="AG37" si="117">+R37*(1+$AH$3)</f>
        <v>40663.83</v>
      </c>
      <c r="AH37" s="1">
        <f t="shared" ref="AH37" si="118">+S37*(1+$AH$3)</f>
        <v>37633.94</v>
      </c>
      <c r="AI37" s="1">
        <f t="shared" ref="AI37" si="119">+T37*(1+$AH$3)</f>
        <v>35067.230000000003</v>
      </c>
      <c r="AJ37" s="1">
        <f t="shared" ref="AJ37" si="120">+U37*(1+$AH$3)</f>
        <v>32119.78</v>
      </c>
      <c r="AK37" s="1">
        <f t="shared" ref="AK37" si="121">+V37*(1+$AH$3)</f>
        <v>28552.080000000002</v>
      </c>
      <c r="AL37" s="1">
        <f t="shared" ref="AL37" si="122">+W37*(1+$AH$3)</f>
        <v>26494.27</v>
      </c>
      <c r="AT37" s="2" t="s">
        <v>22</v>
      </c>
      <c r="AU37" s="1"/>
      <c r="AV37" s="1">
        <f t="shared" si="65"/>
        <v>40948.47681</v>
      </c>
      <c r="AW37" s="1">
        <f t="shared" si="66"/>
        <v>37897.37758</v>
      </c>
      <c r="AX37" s="1">
        <f t="shared" si="67"/>
        <v>35312.70061</v>
      </c>
      <c r="AY37" s="1">
        <f t="shared" si="68"/>
        <v>32344.618459999994</v>
      </c>
      <c r="AZ37" s="1">
        <f t="shared" si="69"/>
        <v>28751.94456</v>
      </c>
      <c r="BA37" s="1">
        <f t="shared" si="70"/>
        <v>26679.729889999999</v>
      </c>
      <c r="BI37" s="2" t="s">
        <v>22</v>
      </c>
      <c r="BJ37" s="1"/>
      <c r="BK37" s="1">
        <f t="shared" si="72"/>
        <v>41153.219194049998</v>
      </c>
      <c r="BL37" s="1">
        <f t="shared" si="73"/>
        <v>38086.864467899999</v>
      </c>
      <c r="BM37" s="1">
        <f t="shared" si="74"/>
        <v>35489.264113049998</v>
      </c>
      <c r="BN37" s="1">
        <f t="shared" si="75"/>
        <v>32506.341552299989</v>
      </c>
      <c r="BO37" s="1">
        <f t="shared" si="76"/>
        <v>28895.704282799998</v>
      </c>
      <c r="BP37" s="1">
        <f t="shared" si="77"/>
        <v>26813.128539449997</v>
      </c>
      <c r="BX37" s="2" t="s">
        <v>22</v>
      </c>
      <c r="BY37" s="1"/>
      <c r="BZ37" s="1">
        <f t="shared" si="82"/>
        <v>41564.751385990501</v>
      </c>
      <c r="CA37" s="1">
        <f t="shared" si="83"/>
        <v>38467.733112579001</v>
      </c>
      <c r="CB37" s="1">
        <f t="shared" si="84"/>
        <v>35844.156754180498</v>
      </c>
      <c r="CC37" s="1">
        <f t="shared" si="85"/>
        <v>32831.404967822993</v>
      </c>
      <c r="CD37" s="1">
        <f t="shared" si="86"/>
        <v>29184.661325627996</v>
      </c>
      <c r="CE37" s="1">
        <f t="shared" si="87"/>
        <v>27081.259824844499</v>
      </c>
      <c r="CM37" s="2" t="s">
        <v>22</v>
      </c>
      <c r="CN37" s="1"/>
      <c r="CO37" s="1">
        <f t="shared" si="105"/>
        <v>42063.528402622389</v>
      </c>
      <c r="CP37" s="1">
        <f t="shared" si="106"/>
        <v>38929.345909929951</v>
      </c>
      <c r="CQ37" s="1">
        <f t="shared" si="107"/>
        <v>36274.286635230666</v>
      </c>
      <c r="CR37" s="1">
        <f t="shared" si="108"/>
        <v>33225.381827436868</v>
      </c>
      <c r="CS37" s="1">
        <f t="shared" si="109"/>
        <v>29534.877261535534</v>
      </c>
      <c r="CT37" s="1">
        <f t="shared" si="110"/>
        <v>27406.234942742634</v>
      </c>
      <c r="DB37" s="2" t="s">
        <v>22</v>
      </c>
      <c r="DC37" s="1"/>
      <c r="DD37" s="1">
        <v>42628.44</v>
      </c>
      <c r="DE37" s="1">
        <v>39452.17</v>
      </c>
      <c r="DF37" s="1">
        <v>36761.440000000002</v>
      </c>
      <c r="DG37" s="1">
        <v>33671.599999999999</v>
      </c>
      <c r="DH37" s="1">
        <v>29931.53</v>
      </c>
      <c r="DI37" s="1">
        <v>27774.31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89"/>
  <sheetViews>
    <sheetView topLeftCell="Q2" workbookViewId="0">
      <selection activeCell="Y15" sqref="Y15"/>
    </sheetView>
  </sheetViews>
  <sheetFormatPr baseColWidth="10" defaultColWidth="8.83203125" defaultRowHeight="15" x14ac:dyDescent="0.2"/>
  <cols>
    <col min="1" max="1" width="9.1640625" style="2"/>
    <col min="2" max="2" width="11.83203125" style="28" bestFit="1" customWidth="1"/>
    <col min="4" max="4" width="21.6640625" style="30" bestFit="1" customWidth="1"/>
    <col min="8" max="8" width="11.83203125" bestFit="1" customWidth="1"/>
    <col min="10" max="10" width="21.6640625" bestFit="1" customWidth="1"/>
    <col min="17" max="17" width="9.1640625" style="2"/>
    <col min="18" max="18" width="11.83203125" style="28" bestFit="1" customWidth="1"/>
    <col min="20" max="20" width="21.6640625" style="30" bestFit="1" customWidth="1"/>
    <col min="24" max="24" width="11.83203125" bestFit="1" customWidth="1"/>
    <col min="26" max="26" width="21.6640625" bestFit="1" customWidth="1"/>
  </cols>
  <sheetData>
    <row r="1" spans="1:31" x14ac:dyDescent="0.2">
      <c r="A1" s="109" t="s">
        <v>54</v>
      </c>
      <c r="B1" s="109"/>
      <c r="C1" s="109"/>
      <c r="D1" s="109"/>
      <c r="E1" s="109"/>
      <c r="F1" s="109"/>
      <c r="G1" s="109"/>
      <c r="H1" s="109"/>
      <c r="I1" s="109"/>
      <c r="J1" s="109"/>
      <c r="Q1" s="109" t="s">
        <v>56</v>
      </c>
      <c r="R1" s="109"/>
      <c r="S1" s="109"/>
      <c r="T1" s="109"/>
      <c r="U1" s="109"/>
      <c r="V1" s="109"/>
      <c r="W1" s="109"/>
      <c r="X1" s="109"/>
      <c r="Y1" s="109"/>
      <c r="Z1" s="109"/>
    </row>
    <row r="2" spans="1:31" x14ac:dyDescent="0.2">
      <c r="A2" s="109"/>
      <c r="B2" s="109"/>
      <c r="C2" s="109"/>
      <c r="D2" s="109"/>
      <c r="E2" s="109"/>
      <c r="F2" s="109"/>
      <c r="G2" s="109"/>
      <c r="H2" s="109"/>
      <c r="I2" s="109"/>
      <c r="J2" s="109"/>
      <c r="Q2" s="109"/>
      <c r="R2" s="109"/>
      <c r="S2" s="109"/>
      <c r="T2" s="109"/>
      <c r="U2" s="109"/>
      <c r="V2" s="109"/>
      <c r="W2" s="109"/>
      <c r="X2" s="109"/>
      <c r="Y2" s="109"/>
      <c r="Z2" s="109"/>
    </row>
    <row r="3" spans="1:31" s="5" customFormat="1" ht="35.25" customHeight="1" x14ac:dyDescent="0.2">
      <c r="A3" s="33" t="s">
        <v>50</v>
      </c>
      <c r="B3" s="34" t="s">
        <v>51</v>
      </c>
      <c r="C3" s="33" t="s">
        <v>52</v>
      </c>
      <c r="D3" s="35" t="s">
        <v>53</v>
      </c>
      <c r="G3" s="33" t="s">
        <v>50</v>
      </c>
      <c r="H3" s="34" t="s">
        <v>51</v>
      </c>
      <c r="I3" s="33" t="s">
        <v>52</v>
      </c>
      <c r="J3" s="35" t="s">
        <v>55</v>
      </c>
      <c r="Q3" s="33" t="s">
        <v>50</v>
      </c>
      <c r="R3" s="34" t="s">
        <v>51</v>
      </c>
      <c r="S3" s="33" t="s">
        <v>52</v>
      </c>
      <c r="T3" s="35" t="s">
        <v>53</v>
      </c>
      <c r="W3" s="33" t="s">
        <v>50</v>
      </c>
      <c r="X3" s="34" t="s">
        <v>51</v>
      </c>
      <c r="Y3" s="33" t="s">
        <v>52</v>
      </c>
      <c r="Z3" s="35" t="s">
        <v>55</v>
      </c>
    </row>
    <row r="4" spans="1:31" x14ac:dyDescent="0.2">
      <c r="A4" s="2">
        <v>101</v>
      </c>
      <c r="B4" s="31">
        <v>20261.16</v>
      </c>
      <c r="D4" s="36">
        <f t="shared" ref="D4:D44" si="0">D5/(1+C5)</f>
        <v>267.74250882568072</v>
      </c>
      <c r="G4" s="2">
        <v>101</v>
      </c>
      <c r="H4" s="31">
        <v>20261.16</v>
      </c>
      <c r="J4" s="36">
        <f t="shared" ref="J4:J44" si="1">J5/(1+I5)</f>
        <v>327.31521703939455</v>
      </c>
      <c r="L4" t="s">
        <v>35</v>
      </c>
      <c r="Q4" s="2">
        <v>101</v>
      </c>
      <c r="R4" s="31">
        <v>20261.16</v>
      </c>
      <c r="T4" s="36">
        <f t="shared" ref="T4:T47" si="2">T5/(1+S5)</f>
        <v>271.53307561950822</v>
      </c>
      <c r="W4" s="2">
        <v>101</v>
      </c>
      <c r="X4" s="31">
        <v>20261.16</v>
      </c>
      <c r="Z4" s="36">
        <f t="shared" ref="Z4:Z47" si="3">Z5/(1+Y5)</f>
        <v>331.94918494484898</v>
      </c>
      <c r="AB4" t="s">
        <v>35</v>
      </c>
    </row>
    <row r="5" spans="1:31" x14ac:dyDescent="0.2">
      <c r="A5" s="2">
        <v>102</v>
      </c>
      <c r="B5" s="31">
        <v>20891.29</v>
      </c>
      <c r="C5" s="29">
        <f>+B5/B4-1</f>
        <v>3.110039109310625E-2</v>
      </c>
      <c r="D5" s="36">
        <f t="shared" si="0"/>
        <v>276.06940556240886</v>
      </c>
      <c r="G5" s="2">
        <v>102</v>
      </c>
      <c r="H5" s="31">
        <v>20891.29</v>
      </c>
      <c r="I5" s="29">
        <f>+H5/H4-1</f>
        <v>3.110039109310625E-2</v>
      </c>
      <c r="J5" s="36">
        <f t="shared" si="1"/>
        <v>337.49484830004468</v>
      </c>
      <c r="Q5" s="2">
        <v>102</v>
      </c>
      <c r="R5" s="31">
        <v>20778.13</v>
      </c>
      <c r="S5" s="29">
        <f>+R5/R4-1</f>
        <v>2.55153209391763E-2</v>
      </c>
      <c r="T5" s="36">
        <f t="shared" si="2"/>
        <v>278.46132918954163</v>
      </c>
      <c r="W5" s="2">
        <v>102</v>
      </c>
      <c r="X5" s="31">
        <v>20778.13</v>
      </c>
      <c r="Y5" s="29">
        <f>+X5/X4-1</f>
        <v>2.55153209391763E-2</v>
      </c>
      <c r="Z5" s="36">
        <f t="shared" si="3"/>
        <v>340.41897493421482</v>
      </c>
    </row>
    <row r="6" spans="1:31" x14ac:dyDescent="0.2">
      <c r="A6" s="2">
        <v>103</v>
      </c>
      <c r="B6" s="31">
        <v>21521.43</v>
      </c>
      <c r="C6" s="29">
        <f t="shared" ref="C6:C69" si="4">+B6/B5-1</f>
        <v>3.0162809477059627E-2</v>
      </c>
      <c r="D6" s="36">
        <f t="shared" si="0"/>
        <v>284.39643444483289</v>
      </c>
      <c r="G6" s="2">
        <v>103</v>
      </c>
      <c r="H6" s="31">
        <v>21521.43</v>
      </c>
      <c r="I6" s="29">
        <f t="shared" ref="I6:I69" si="5">+H6/H5-1</f>
        <v>3.0162809477059627E-2</v>
      </c>
      <c r="J6" s="36">
        <f t="shared" si="1"/>
        <v>347.67464110880809</v>
      </c>
      <c r="M6" s="6" t="s">
        <v>61</v>
      </c>
      <c r="N6" s="6" t="s">
        <v>62</v>
      </c>
      <c r="O6" s="6" t="s">
        <v>63</v>
      </c>
      <c r="P6" s="6"/>
      <c r="Q6" s="2">
        <v>103</v>
      </c>
      <c r="R6" s="31">
        <v>21295.1</v>
      </c>
      <c r="S6" s="29">
        <f t="shared" ref="S6:S69" si="6">+R6/R5-1</f>
        <v>2.488048732008119E-2</v>
      </c>
      <c r="T6" s="36">
        <f t="shared" si="2"/>
        <v>285.38958275957498</v>
      </c>
      <c r="W6" s="2">
        <v>103</v>
      </c>
      <c r="X6" s="31">
        <v>21295.1</v>
      </c>
      <c r="Y6" s="29">
        <f t="shared" ref="Y6:Y69" si="7">+X6/X5-1</f>
        <v>2.488048732008119E-2</v>
      </c>
      <c r="Z6" s="36">
        <f t="shared" si="3"/>
        <v>348.8887649235806</v>
      </c>
      <c r="AC6" s="6" t="s">
        <v>61</v>
      </c>
      <c r="AD6" s="6" t="s">
        <v>62</v>
      </c>
      <c r="AE6" s="6" t="s">
        <v>63</v>
      </c>
    </row>
    <row r="7" spans="1:31" x14ac:dyDescent="0.2">
      <c r="A7" s="2">
        <v>104</v>
      </c>
      <c r="B7" s="31">
        <v>22151.57</v>
      </c>
      <c r="C7" s="29">
        <f t="shared" si="4"/>
        <v>2.9279652885519258E-2</v>
      </c>
      <c r="D7" s="36">
        <f t="shared" si="0"/>
        <v>292.72346332725692</v>
      </c>
      <c r="G7" s="2">
        <v>104</v>
      </c>
      <c r="H7" s="31">
        <v>22151.57</v>
      </c>
      <c r="I7" s="29">
        <f t="shared" si="5"/>
        <v>2.9279652885519258E-2</v>
      </c>
      <c r="J7" s="36">
        <f t="shared" si="1"/>
        <v>357.8544339175715</v>
      </c>
      <c r="L7" t="s">
        <v>24</v>
      </c>
      <c r="M7" s="1">
        <v>47.16</v>
      </c>
      <c r="N7" s="1">
        <v>76.88</v>
      </c>
      <c r="O7" s="1">
        <v>104.4</v>
      </c>
      <c r="P7" s="1"/>
      <c r="Q7" s="2">
        <v>104</v>
      </c>
      <c r="R7" s="31">
        <v>21812.06</v>
      </c>
      <c r="S7" s="29">
        <f t="shared" si="6"/>
        <v>2.4276007156575963E-2</v>
      </c>
      <c r="T7" s="36">
        <f t="shared" si="2"/>
        <v>292.31770231305865</v>
      </c>
      <c r="W7" s="2">
        <v>104</v>
      </c>
      <c r="X7" s="31">
        <v>21812.06</v>
      </c>
      <c r="Y7" s="29">
        <f t="shared" si="7"/>
        <v>2.4276007156575963E-2</v>
      </c>
      <c r="Z7" s="36">
        <f t="shared" si="3"/>
        <v>357.35839107771437</v>
      </c>
      <c r="AB7" t="s">
        <v>24</v>
      </c>
      <c r="AC7" s="1">
        <v>47.84</v>
      </c>
      <c r="AD7" s="1">
        <v>77.959999999999994</v>
      </c>
      <c r="AE7" s="1">
        <v>105.88</v>
      </c>
    </row>
    <row r="8" spans="1:31" x14ac:dyDescent="0.2">
      <c r="A8" s="2">
        <v>105</v>
      </c>
      <c r="B8" s="31">
        <v>22781.66</v>
      </c>
      <c r="C8" s="29">
        <f t="shared" si="4"/>
        <v>2.8444484973299877E-2</v>
      </c>
      <c r="D8" s="36">
        <f t="shared" si="0"/>
        <v>301.04983148120141</v>
      </c>
      <c r="G8" s="2">
        <v>105</v>
      </c>
      <c r="H8" s="31">
        <v>22781.66</v>
      </c>
      <c r="I8" s="29">
        <f t="shared" si="5"/>
        <v>2.8444484973299877E-2</v>
      </c>
      <c r="J8" s="36">
        <f t="shared" si="1"/>
        <v>368.03341898576861</v>
      </c>
      <c r="L8" t="s">
        <v>25</v>
      </c>
      <c r="M8" s="1">
        <v>58.32</v>
      </c>
      <c r="N8" s="1">
        <v>88.76</v>
      </c>
      <c r="O8" s="1">
        <v>116.72</v>
      </c>
      <c r="P8" s="1"/>
      <c r="Q8" s="2">
        <v>105</v>
      </c>
      <c r="R8" s="31">
        <v>22329.08</v>
      </c>
      <c r="S8" s="29">
        <f t="shared" si="6"/>
        <v>2.3703400779202077E-2</v>
      </c>
      <c r="T8" s="36">
        <f t="shared" si="2"/>
        <v>299.24662596584056</v>
      </c>
      <c r="W8" s="2">
        <v>105</v>
      </c>
      <c r="X8" s="31">
        <v>22329.08</v>
      </c>
      <c r="Y8" s="29">
        <f t="shared" si="7"/>
        <v>2.3703400779202077E-2</v>
      </c>
      <c r="Z8" s="36">
        <f t="shared" si="3"/>
        <v>365.82900024324027</v>
      </c>
      <c r="AB8" t="s">
        <v>25</v>
      </c>
      <c r="AC8" s="1">
        <v>58.12</v>
      </c>
      <c r="AD8" s="1">
        <v>88.92</v>
      </c>
      <c r="AE8" s="1">
        <v>117.24</v>
      </c>
    </row>
    <row r="9" spans="1:31" x14ac:dyDescent="0.2">
      <c r="A9" s="2">
        <v>106</v>
      </c>
      <c r="B9" s="31">
        <v>23411.78</v>
      </c>
      <c r="C9" s="29">
        <f t="shared" si="4"/>
        <v>2.7659090689616139E-2</v>
      </c>
      <c r="D9" s="36">
        <f t="shared" si="0"/>
        <v>309.37659607223361</v>
      </c>
      <c r="G9" s="2">
        <v>106</v>
      </c>
      <c r="H9" s="31">
        <v>23411.78</v>
      </c>
      <c r="I9" s="29">
        <f t="shared" si="5"/>
        <v>2.7659090689616139E-2</v>
      </c>
      <c r="J9" s="36">
        <f t="shared" si="1"/>
        <v>378.21288869830545</v>
      </c>
      <c r="L9" t="s">
        <v>26</v>
      </c>
      <c r="M9" s="1">
        <v>69.48</v>
      </c>
      <c r="N9" s="1">
        <v>100.6</v>
      </c>
      <c r="O9" s="1">
        <v>129</v>
      </c>
      <c r="P9" s="1"/>
      <c r="Q9" s="2">
        <v>106</v>
      </c>
      <c r="R9" s="31">
        <v>22846.02</v>
      </c>
      <c r="S9" s="29">
        <f t="shared" si="6"/>
        <v>2.3150976215768893E-2</v>
      </c>
      <c r="T9" s="36">
        <f t="shared" si="2"/>
        <v>306.17447748622482</v>
      </c>
      <c r="W9" s="2">
        <v>106</v>
      </c>
      <c r="X9" s="31">
        <v>22846.02</v>
      </c>
      <c r="Y9" s="29">
        <f t="shared" si="7"/>
        <v>2.3150976215768893E-2</v>
      </c>
      <c r="Z9" s="36">
        <f t="shared" si="3"/>
        <v>374.29829872691005</v>
      </c>
      <c r="AB9" t="s">
        <v>26</v>
      </c>
      <c r="AC9" s="1">
        <v>68.400000000000006</v>
      </c>
      <c r="AD9" s="1">
        <v>99.84</v>
      </c>
      <c r="AE9" s="1">
        <v>128.56</v>
      </c>
    </row>
    <row r="10" spans="1:31" x14ac:dyDescent="0.2">
      <c r="A10" s="2">
        <v>107</v>
      </c>
      <c r="B10" s="31">
        <v>24041.89</v>
      </c>
      <c r="C10" s="29">
        <f t="shared" si="4"/>
        <v>2.6914228648996286E-2</v>
      </c>
      <c r="D10" s="36">
        <f t="shared" si="0"/>
        <v>317.70322851756987</v>
      </c>
      <c r="G10" s="2">
        <v>107</v>
      </c>
      <c r="H10" s="31">
        <v>24041.89</v>
      </c>
      <c r="I10" s="29">
        <f t="shared" si="5"/>
        <v>2.6914228648996286E-2</v>
      </c>
      <c r="J10" s="36">
        <f t="shared" si="1"/>
        <v>388.39219686272901</v>
      </c>
      <c r="L10" t="s">
        <v>27</v>
      </c>
      <c r="M10" s="1">
        <v>80.64</v>
      </c>
      <c r="N10" s="1">
        <v>112.44</v>
      </c>
      <c r="O10" s="1">
        <v>141.32</v>
      </c>
      <c r="P10" s="1"/>
      <c r="Q10" s="2">
        <v>107</v>
      </c>
      <c r="R10" s="31">
        <v>23367.200000000001</v>
      </c>
      <c r="S10" s="29">
        <f t="shared" si="6"/>
        <v>2.2812726242907866E-2</v>
      </c>
      <c r="T10" s="36">
        <f t="shared" si="2"/>
        <v>313.15915202368342</v>
      </c>
      <c r="W10" s="2">
        <v>107</v>
      </c>
      <c r="X10" s="31">
        <v>23367.200000000001</v>
      </c>
      <c r="Y10" s="29">
        <f t="shared" si="7"/>
        <v>2.2812726242907866E-2</v>
      </c>
      <c r="Z10" s="36">
        <f t="shared" si="3"/>
        <v>382.83706334895322</v>
      </c>
      <c r="AB10" t="s">
        <v>27</v>
      </c>
      <c r="AC10" s="1">
        <v>78.680000000000007</v>
      </c>
      <c r="AD10" s="1">
        <v>110.76300000000001</v>
      </c>
      <c r="AE10" s="1">
        <v>139.88</v>
      </c>
    </row>
    <row r="11" spans="1:31" x14ac:dyDescent="0.2">
      <c r="A11" s="2">
        <v>108</v>
      </c>
      <c r="B11" s="31">
        <v>24672.02</v>
      </c>
      <c r="C11" s="29">
        <f t="shared" si="4"/>
        <v>2.6209669872044206E-2</v>
      </c>
      <c r="D11" s="36">
        <f t="shared" si="0"/>
        <v>326.03012525429801</v>
      </c>
      <c r="G11" s="2">
        <v>108</v>
      </c>
      <c r="H11" s="31">
        <v>24672.02</v>
      </c>
      <c r="I11" s="29">
        <f t="shared" si="5"/>
        <v>2.6209669872044206E-2</v>
      </c>
      <c r="J11" s="36">
        <f t="shared" si="1"/>
        <v>398.57182812337913</v>
      </c>
      <c r="L11" t="s">
        <v>28</v>
      </c>
      <c r="M11" s="1">
        <v>91.76</v>
      </c>
      <c r="N11" s="1">
        <v>124.32</v>
      </c>
      <c r="O11" s="1">
        <v>153.63999999999999</v>
      </c>
      <c r="P11" s="1"/>
      <c r="Q11" s="2">
        <v>108</v>
      </c>
      <c r="R11" s="31">
        <v>23888.36</v>
      </c>
      <c r="S11" s="29">
        <f t="shared" si="6"/>
        <v>2.2303057276866767E-2</v>
      </c>
      <c r="T11" s="36">
        <f t="shared" si="2"/>
        <v>320.14355852804266</v>
      </c>
      <c r="W11" s="2">
        <v>108</v>
      </c>
      <c r="X11" s="31">
        <v>23888.36</v>
      </c>
      <c r="Y11" s="29">
        <f t="shared" si="7"/>
        <v>2.2303057276866767E-2</v>
      </c>
      <c r="Z11" s="36">
        <f t="shared" si="3"/>
        <v>391.37550030053239</v>
      </c>
      <c r="AB11" t="s">
        <v>28</v>
      </c>
      <c r="AC11" s="1">
        <v>88.96</v>
      </c>
      <c r="AD11" s="1">
        <v>121.68</v>
      </c>
      <c r="AE11" s="1">
        <v>151.24</v>
      </c>
    </row>
    <row r="12" spans="1:31" x14ac:dyDescent="0.2">
      <c r="A12" s="2">
        <v>109</v>
      </c>
      <c r="B12" s="31">
        <v>25302.17</v>
      </c>
      <c r="C12" s="29">
        <f t="shared" si="4"/>
        <v>2.5541078517283822E-2</v>
      </c>
      <c r="D12" s="36">
        <f t="shared" si="0"/>
        <v>334.35728628241793</v>
      </c>
      <c r="G12" s="2">
        <v>109</v>
      </c>
      <c r="H12" s="31">
        <v>25302.17</v>
      </c>
      <c r="I12" s="29">
        <f t="shared" si="5"/>
        <v>2.5541078517283822E-2</v>
      </c>
      <c r="J12" s="36">
        <f t="shared" si="1"/>
        <v>408.75178248025571</v>
      </c>
      <c r="M12" s="1"/>
      <c r="N12" s="1"/>
      <c r="O12" s="1"/>
      <c r="P12" s="1"/>
      <c r="Q12" s="2">
        <v>109</v>
      </c>
      <c r="R12" s="31">
        <v>24409.55</v>
      </c>
      <c r="S12" s="29">
        <f t="shared" si="6"/>
        <v>2.1817738848543655E-2</v>
      </c>
      <c r="T12" s="36">
        <f t="shared" si="2"/>
        <v>327.12836708205094</v>
      </c>
      <c r="W12" s="2">
        <v>109</v>
      </c>
      <c r="X12" s="31">
        <v>24409.55</v>
      </c>
      <c r="Y12" s="29">
        <f t="shared" si="7"/>
        <v>2.1817738848543655E-2</v>
      </c>
      <c r="Z12" s="36">
        <f t="shared" si="3"/>
        <v>399.91442875780751</v>
      </c>
      <c r="AB12" t="s">
        <v>29</v>
      </c>
      <c r="AC12" s="1">
        <v>99.28</v>
      </c>
      <c r="AD12" s="1">
        <v>132.6</v>
      </c>
      <c r="AE12" s="1">
        <v>162.6</v>
      </c>
    </row>
    <row r="13" spans="1:31" x14ac:dyDescent="0.2">
      <c r="A13" s="2">
        <v>110</v>
      </c>
      <c r="B13" s="31">
        <v>25932.27</v>
      </c>
      <c r="C13" s="29">
        <f t="shared" si="4"/>
        <v>2.4903002390704199E-2</v>
      </c>
      <c r="D13" s="36">
        <f t="shared" si="0"/>
        <v>342.68378658205836</v>
      </c>
      <c r="G13" s="2">
        <v>110</v>
      </c>
      <c r="H13" s="31">
        <v>25932.27</v>
      </c>
      <c r="I13" s="29">
        <f t="shared" si="5"/>
        <v>2.4903002390704199E-2</v>
      </c>
      <c r="J13" s="36">
        <f t="shared" si="1"/>
        <v>418.9309290965661</v>
      </c>
      <c r="M13" s="6" t="s">
        <v>61</v>
      </c>
      <c r="N13" s="6" t="s">
        <v>62</v>
      </c>
      <c r="O13" s="6" t="s">
        <v>63</v>
      </c>
      <c r="Q13" s="2">
        <v>110</v>
      </c>
      <c r="R13" s="31">
        <v>24930.73</v>
      </c>
      <c r="S13" s="29">
        <f t="shared" si="6"/>
        <v>2.1351479236610293E-2</v>
      </c>
      <c r="T13" s="36">
        <f t="shared" si="2"/>
        <v>334.1130416195096</v>
      </c>
      <c r="W13" s="2">
        <v>110</v>
      </c>
      <c r="X13" s="31">
        <v>24930.73</v>
      </c>
      <c r="Y13" s="29">
        <f t="shared" si="7"/>
        <v>2.1351479236610293E-2</v>
      </c>
      <c r="Z13" s="36">
        <f t="shared" si="3"/>
        <v>408.45319337985069</v>
      </c>
    </row>
    <row r="14" spans="1:31" x14ac:dyDescent="0.2">
      <c r="A14" s="2">
        <v>111</v>
      </c>
      <c r="B14" s="31">
        <v>26562.37</v>
      </c>
      <c r="C14" s="29">
        <f t="shared" si="4"/>
        <v>2.429791144392679E-2</v>
      </c>
      <c r="D14" s="36">
        <f t="shared" si="0"/>
        <v>351.01028688169873</v>
      </c>
      <c r="G14" s="2">
        <v>111</v>
      </c>
      <c r="H14" s="31">
        <v>26562.37</v>
      </c>
      <c r="I14" s="29">
        <f t="shared" si="5"/>
        <v>2.429791144392679E-2</v>
      </c>
      <c r="J14" s="36">
        <f t="shared" si="1"/>
        <v>429.11007571287644</v>
      </c>
      <c r="L14" t="s">
        <v>24</v>
      </c>
      <c r="M14" s="1">
        <v>57.65</v>
      </c>
      <c r="N14" s="1">
        <v>93.99</v>
      </c>
      <c r="O14" s="1">
        <v>127.63</v>
      </c>
      <c r="Q14" s="2">
        <v>111</v>
      </c>
      <c r="R14" s="31">
        <v>25451.91</v>
      </c>
      <c r="S14" s="29">
        <f t="shared" si="6"/>
        <v>2.090512391735011E-2</v>
      </c>
      <c r="T14" s="36">
        <f t="shared" si="2"/>
        <v>341.0977161569682</v>
      </c>
      <c r="W14" s="2">
        <v>111</v>
      </c>
      <c r="X14" s="31">
        <v>25451.91</v>
      </c>
      <c r="Y14" s="29">
        <f t="shared" si="7"/>
        <v>2.090512391735011E-2</v>
      </c>
      <c r="Z14" s="36">
        <f t="shared" si="3"/>
        <v>416.99195800189386</v>
      </c>
    </row>
    <row r="15" spans="1:31" x14ac:dyDescent="0.2">
      <c r="A15" s="2">
        <v>112</v>
      </c>
      <c r="B15" s="31">
        <v>27192.5</v>
      </c>
      <c r="C15" s="29">
        <f t="shared" si="4"/>
        <v>2.3722657277946313E-2</v>
      </c>
      <c r="D15" s="36">
        <f t="shared" si="0"/>
        <v>359.33718361842688</v>
      </c>
      <c r="G15" s="2">
        <v>112</v>
      </c>
      <c r="H15" s="31">
        <v>27192.5</v>
      </c>
      <c r="I15" s="29">
        <f t="shared" si="5"/>
        <v>2.3722657277946313E-2</v>
      </c>
      <c r="J15" s="36">
        <f t="shared" si="1"/>
        <v>439.28970697352662</v>
      </c>
      <c r="L15" t="s">
        <v>25</v>
      </c>
      <c r="M15" s="1">
        <v>71.3</v>
      </c>
      <c r="N15" s="1">
        <v>108.51</v>
      </c>
      <c r="O15" s="1">
        <v>142.69</v>
      </c>
      <c r="Q15" s="2">
        <v>112</v>
      </c>
      <c r="R15" s="31">
        <v>25973.09</v>
      </c>
      <c r="S15" s="29">
        <f t="shared" si="6"/>
        <v>2.0477048677289833E-2</v>
      </c>
      <c r="T15" s="36">
        <f t="shared" si="2"/>
        <v>348.08239069442681</v>
      </c>
      <c r="W15" s="2">
        <v>112</v>
      </c>
      <c r="X15" s="31">
        <v>25973.09</v>
      </c>
      <c r="Y15" s="29">
        <f t="shared" si="7"/>
        <v>2.0477048677289833E-2</v>
      </c>
      <c r="Z15" s="36">
        <f t="shared" si="3"/>
        <v>425.53072262393704</v>
      </c>
      <c r="AC15" s="6" t="s">
        <v>61</v>
      </c>
      <c r="AD15" s="6" t="s">
        <v>62</v>
      </c>
      <c r="AE15" s="6" t="s">
        <v>63</v>
      </c>
    </row>
    <row r="16" spans="1:31" x14ac:dyDescent="0.2">
      <c r="A16" s="2">
        <v>201</v>
      </c>
      <c r="B16" s="31">
        <v>21360.67</v>
      </c>
      <c r="C16" s="29">
        <f t="shared" si="4"/>
        <v>-0.21446465017927741</v>
      </c>
      <c r="D16" s="36">
        <f t="shared" si="0"/>
        <v>282.27206023729417</v>
      </c>
      <c r="G16" s="2">
        <v>201</v>
      </c>
      <c r="H16" s="31">
        <v>21360.67</v>
      </c>
      <c r="I16" s="29">
        <f t="shared" si="5"/>
        <v>-0.21446465017927741</v>
      </c>
      <c r="J16" s="36">
        <f t="shared" si="1"/>
        <v>345.07759364009195</v>
      </c>
      <c r="L16" t="s">
        <v>26</v>
      </c>
      <c r="M16" s="1">
        <v>84.94</v>
      </c>
      <c r="N16" s="1">
        <v>122.98</v>
      </c>
      <c r="O16" s="1">
        <v>157.69999999999999</v>
      </c>
      <c r="Q16" s="2">
        <v>113</v>
      </c>
      <c r="R16" s="31">
        <v>26494.27</v>
      </c>
      <c r="S16" s="29">
        <f t="shared" si="6"/>
        <v>2.0066153083826421E-2</v>
      </c>
      <c r="T16" s="36">
        <f t="shared" si="2"/>
        <v>355.06706523188546</v>
      </c>
      <c r="W16" s="2">
        <v>113</v>
      </c>
      <c r="X16" s="31">
        <v>26494.27</v>
      </c>
      <c r="Y16" s="29">
        <f t="shared" si="7"/>
        <v>2.0066153083826421E-2</v>
      </c>
      <c r="Z16" s="36">
        <f t="shared" si="3"/>
        <v>434.06948724598021</v>
      </c>
      <c r="AB16" t="s">
        <v>24</v>
      </c>
      <c r="AC16" s="1">
        <v>58.48</v>
      </c>
      <c r="AD16" s="1">
        <v>95.31</v>
      </c>
      <c r="AE16" s="1">
        <v>129.44</v>
      </c>
    </row>
    <row r="17" spans="1:31" x14ac:dyDescent="0.2">
      <c r="A17" s="2">
        <v>202</v>
      </c>
      <c r="B17" s="31">
        <v>22025</v>
      </c>
      <c r="C17" s="29">
        <f t="shared" si="4"/>
        <v>3.1100616225989253E-2</v>
      </c>
      <c r="D17" s="36">
        <f t="shared" si="0"/>
        <v>291.05089525405356</v>
      </c>
      <c r="G17" s="2">
        <v>202</v>
      </c>
      <c r="H17" s="31">
        <v>22025</v>
      </c>
      <c r="I17" s="29">
        <f t="shared" si="5"/>
        <v>3.1100616225989253E-2</v>
      </c>
      <c r="J17" s="36">
        <f t="shared" si="1"/>
        <v>355.80971944808033</v>
      </c>
      <c r="L17" t="s">
        <v>27</v>
      </c>
      <c r="M17" s="1">
        <v>98.58</v>
      </c>
      <c r="N17" s="1">
        <v>137.46</v>
      </c>
      <c r="O17" s="1">
        <v>172.76</v>
      </c>
      <c r="Q17" s="2">
        <v>201</v>
      </c>
      <c r="R17" s="31">
        <v>21360.67</v>
      </c>
      <c r="S17" s="29">
        <f t="shared" si="6"/>
        <v>-0.19376265132045545</v>
      </c>
      <c r="T17" s="36">
        <f t="shared" si="2"/>
        <v>286.26832927598224</v>
      </c>
      <c r="W17" s="2">
        <v>201</v>
      </c>
      <c r="X17" s="31">
        <v>21360.67</v>
      </c>
      <c r="Y17" s="29">
        <f t="shared" si="7"/>
        <v>-0.19376265132045545</v>
      </c>
      <c r="Z17" s="36">
        <f t="shared" si="3"/>
        <v>349.96303253988845</v>
      </c>
      <c r="AB17" t="s">
        <v>25</v>
      </c>
      <c r="AC17" s="1">
        <v>71.05</v>
      </c>
      <c r="AD17" s="1">
        <v>108.7</v>
      </c>
      <c r="AE17" s="1">
        <v>143.33000000000001</v>
      </c>
    </row>
    <row r="18" spans="1:31" x14ac:dyDescent="0.2">
      <c r="A18" s="2">
        <v>203</v>
      </c>
      <c r="B18" s="31">
        <v>22689.31</v>
      </c>
      <c r="C18" s="29">
        <f t="shared" si="4"/>
        <v>3.0161634506242985E-2</v>
      </c>
      <c r="D18" s="36">
        <f t="shared" si="0"/>
        <v>299.82946597942112</v>
      </c>
      <c r="G18" s="2">
        <v>203</v>
      </c>
      <c r="H18" s="31">
        <v>22689.31</v>
      </c>
      <c r="I18" s="29">
        <f t="shared" si="5"/>
        <v>3.0161634506242985E-2</v>
      </c>
      <c r="J18" s="36">
        <f t="shared" si="1"/>
        <v>366.5415221598422</v>
      </c>
      <c r="L18" t="s">
        <v>28</v>
      </c>
      <c r="M18" s="1">
        <v>112.18</v>
      </c>
      <c r="N18" s="1">
        <v>151.97999999999999</v>
      </c>
      <c r="O18" s="1">
        <v>187.82</v>
      </c>
      <c r="Q18" s="2">
        <v>202</v>
      </c>
      <c r="R18" s="31">
        <v>21898.66</v>
      </c>
      <c r="S18" s="29">
        <f t="shared" si="6"/>
        <v>2.5186007742266536E-2</v>
      </c>
      <c r="T18" s="36">
        <f t="shared" si="2"/>
        <v>293.47828563349282</v>
      </c>
      <c r="W18" s="2">
        <v>202</v>
      </c>
      <c r="X18" s="31">
        <v>21898.66</v>
      </c>
      <c r="Y18" s="29">
        <f t="shared" si="7"/>
        <v>2.5186007742266536E-2</v>
      </c>
      <c r="Z18" s="36">
        <f t="shared" si="3"/>
        <v>358.77720418694514</v>
      </c>
      <c r="AB18" t="s">
        <v>26</v>
      </c>
      <c r="AC18" s="1">
        <v>83.62</v>
      </c>
      <c r="AD18" s="1">
        <v>122.05</v>
      </c>
      <c r="AE18" s="1">
        <v>157.16</v>
      </c>
    </row>
    <row r="19" spans="1:31" x14ac:dyDescent="0.2">
      <c r="A19" s="2">
        <v>204</v>
      </c>
      <c r="B19" s="31">
        <v>23353.65</v>
      </c>
      <c r="C19" s="29">
        <f t="shared" si="4"/>
        <v>2.9279867920179115E-2</v>
      </c>
      <c r="D19" s="36">
        <f t="shared" si="0"/>
        <v>308.60843314187639</v>
      </c>
      <c r="G19" s="2">
        <v>204</v>
      </c>
      <c r="H19" s="31">
        <v>23353.65</v>
      </c>
      <c r="I19" s="29">
        <f t="shared" si="5"/>
        <v>2.9279867920179115E-2</v>
      </c>
      <c r="J19" s="36">
        <f t="shared" si="1"/>
        <v>377.27380951594381</v>
      </c>
      <c r="Q19" s="2">
        <v>203</v>
      </c>
      <c r="R19" s="31">
        <v>22436.67</v>
      </c>
      <c r="S19" s="29">
        <f t="shared" si="6"/>
        <v>2.4568169924552352E-2</v>
      </c>
      <c r="T19" s="36">
        <f t="shared" si="2"/>
        <v>300.68851002410275</v>
      </c>
      <c r="W19" s="2">
        <v>203</v>
      </c>
      <c r="X19" s="31">
        <v>22436.67</v>
      </c>
      <c r="Y19" s="29">
        <f t="shared" si="7"/>
        <v>2.4568169924552352E-2</v>
      </c>
      <c r="Z19" s="36">
        <f t="shared" si="3"/>
        <v>367.59170350446584</v>
      </c>
      <c r="AB19" t="s">
        <v>27</v>
      </c>
      <c r="AC19" s="1">
        <v>96.19</v>
      </c>
      <c r="AD19" s="1">
        <v>135.4</v>
      </c>
      <c r="AE19" s="1">
        <v>171</v>
      </c>
    </row>
    <row r="20" spans="1:31" x14ac:dyDescent="0.2">
      <c r="A20" s="2">
        <v>205</v>
      </c>
      <c r="B20" s="31">
        <v>24017.96</v>
      </c>
      <c r="C20" s="29">
        <f t="shared" si="4"/>
        <v>2.8445660528439776E-2</v>
      </c>
      <c r="D20" s="36">
        <f t="shared" si="0"/>
        <v>317.38700386724389</v>
      </c>
      <c r="G20" s="2">
        <v>205</v>
      </c>
      <c r="H20" s="31">
        <v>24017.96</v>
      </c>
      <c r="I20" s="29">
        <f t="shared" si="5"/>
        <v>2.8445660528439776E-2</v>
      </c>
      <c r="J20" s="36">
        <f t="shared" si="1"/>
        <v>388.00561222770563</v>
      </c>
      <c r="Q20" s="2">
        <v>204</v>
      </c>
      <c r="R20" s="31">
        <v>22974.639999999999</v>
      </c>
      <c r="S20" s="29">
        <f t="shared" si="6"/>
        <v>2.3977265788550639E-2</v>
      </c>
      <c r="T20" s="36">
        <f t="shared" si="2"/>
        <v>307.89819834851392</v>
      </c>
      <c r="W20" s="2">
        <v>204</v>
      </c>
      <c r="X20" s="31">
        <v>22974.639999999999</v>
      </c>
      <c r="Y20" s="29">
        <f t="shared" si="7"/>
        <v>2.3977265788550639E-2</v>
      </c>
      <c r="Z20" s="36">
        <f t="shared" si="3"/>
        <v>376.40554748105853</v>
      </c>
      <c r="AB20" t="s">
        <v>28</v>
      </c>
      <c r="AC20" s="1">
        <v>108.75</v>
      </c>
      <c r="AD20" s="1">
        <v>148.75</v>
      </c>
      <c r="AE20" s="1">
        <v>184.89</v>
      </c>
    </row>
    <row r="21" spans="1:31" x14ac:dyDescent="0.2">
      <c r="A21" s="2">
        <v>206</v>
      </c>
      <c r="B21" s="31">
        <v>24682.28</v>
      </c>
      <c r="C21" s="29">
        <f t="shared" si="4"/>
        <v>2.7659301622618981E-2</v>
      </c>
      <c r="D21" s="36">
        <f t="shared" si="0"/>
        <v>326.16570673830734</v>
      </c>
      <c r="G21" s="2">
        <v>206</v>
      </c>
      <c r="H21" s="31">
        <v>24682.28</v>
      </c>
      <c r="I21" s="29">
        <f t="shared" si="5"/>
        <v>2.7659301622618981E-2</v>
      </c>
      <c r="J21" s="36">
        <f t="shared" si="1"/>
        <v>398.73757648758067</v>
      </c>
      <c r="Q21" s="2">
        <v>205</v>
      </c>
      <c r="R21" s="31">
        <v>23512.65</v>
      </c>
      <c r="S21" s="29">
        <f t="shared" si="6"/>
        <v>2.3417559535209298E-2</v>
      </c>
      <c r="T21" s="36">
        <f t="shared" si="2"/>
        <v>315.10842273912391</v>
      </c>
      <c r="W21" s="2">
        <v>205</v>
      </c>
      <c r="X21" s="31">
        <v>23512.65</v>
      </c>
      <c r="Y21" s="29">
        <f t="shared" si="7"/>
        <v>2.3417559535209298E-2</v>
      </c>
      <c r="Z21" s="36">
        <f t="shared" si="3"/>
        <v>385.22004679857929</v>
      </c>
      <c r="AB21" t="s">
        <v>29</v>
      </c>
      <c r="AC21" s="1">
        <v>121.37</v>
      </c>
      <c r="AD21" s="1">
        <v>162.1</v>
      </c>
      <c r="AE21" s="1">
        <v>198.78</v>
      </c>
    </row>
    <row r="22" spans="1:31" x14ac:dyDescent="0.2">
      <c r="A22" s="2">
        <v>207</v>
      </c>
      <c r="B22" s="31">
        <v>25346.59</v>
      </c>
      <c r="C22" s="29">
        <f t="shared" si="4"/>
        <v>2.691445036682194E-2</v>
      </c>
      <c r="D22" s="36">
        <f t="shared" si="0"/>
        <v>334.94427746367489</v>
      </c>
      <c r="G22" s="2">
        <v>207</v>
      </c>
      <c r="H22" s="31">
        <v>25346.59</v>
      </c>
      <c r="I22" s="29">
        <f t="shared" si="5"/>
        <v>2.691445036682194E-2</v>
      </c>
      <c r="J22" s="36">
        <f t="shared" si="1"/>
        <v>409.46937919934254</v>
      </c>
      <c r="Q22" s="2">
        <v>206</v>
      </c>
      <c r="R22" s="31">
        <v>24050.61</v>
      </c>
      <c r="S22" s="29">
        <f t="shared" si="6"/>
        <v>2.2879598854233851E-2</v>
      </c>
      <c r="T22" s="36">
        <f t="shared" si="2"/>
        <v>322.31797704698539</v>
      </c>
      <c r="W22" s="2">
        <v>206</v>
      </c>
      <c r="X22" s="31">
        <v>24050.61</v>
      </c>
      <c r="Y22" s="29">
        <f t="shared" si="7"/>
        <v>2.2879598854233851E-2</v>
      </c>
      <c r="Z22" s="36">
        <f t="shared" si="3"/>
        <v>394.03372693993998</v>
      </c>
    </row>
    <row r="23" spans="1:31" x14ac:dyDescent="0.2">
      <c r="A23" s="2">
        <v>208</v>
      </c>
      <c r="B23" s="31">
        <v>26010.9</v>
      </c>
      <c r="C23" s="29">
        <f t="shared" si="4"/>
        <v>2.6209048238836186E-2</v>
      </c>
      <c r="D23" s="36">
        <f t="shared" si="0"/>
        <v>343.72284818904245</v>
      </c>
      <c r="G23" s="2">
        <v>208</v>
      </c>
      <c r="H23" s="31">
        <v>26010.9</v>
      </c>
      <c r="I23" s="29">
        <f t="shared" si="5"/>
        <v>2.6209048238836186E-2</v>
      </c>
      <c r="J23" s="36">
        <f t="shared" si="1"/>
        <v>420.20118191110441</v>
      </c>
      <c r="Q23" s="2">
        <v>207</v>
      </c>
      <c r="R23" s="31">
        <v>24693.67</v>
      </c>
      <c r="S23" s="29">
        <f t="shared" si="6"/>
        <v>2.6737783365993639E-2</v>
      </c>
      <c r="T23" s="36">
        <f t="shared" si="2"/>
        <v>330.93604529223302</v>
      </c>
      <c r="W23" s="2">
        <v>207</v>
      </c>
      <c r="X23" s="31">
        <v>24693.67</v>
      </c>
      <c r="Y23" s="29">
        <f t="shared" si="7"/>
        <v>2.6737783365993639E-2</v>
      </c>
      <c r="Z23" s="36">
        <f t="shared" si="3"/>
        <v>404.5693153697552</v>
      </c>
    </row>
    <row r="24" spans="1:31" x14ac:dyDescent="0.2">
      <c r="A24" s="2">
        <v>209</v>
      </c>
      <c r="B24" s="31">
        <v>26675.22</v>
      </c>
      <c r="C24" s="29">
        <f t="shared" si="4"/>
        <v>2.5540062050909418E-2</v>
      </c>
      <c r="D24" s="36">
        <f t="shared" si="0"/>
        <v>352.5015510601059</v>
      </c>
      <c r="G24" s="2">
        <v>209</v>
      </c>
      <c r="H24" s="31">
        <v>26675.22</v>
      </c>
      <c r="I24" s="29">
        <f t="shared" si="5"/>
        <v>2.5540062050909418E-2</v>
      </c>
      <c r="J24" s="36">
        <f t="shared" si="1"/>
        <v>430.93314617097951</v>
      </c>
      <c r="Q24" s="2">
        <v>208</v>
      </c>
      <c r="R24" s="31">
        <v>25336.74</v>
      </c>
      <c r="S24" s="29">
        <f t="shared" si="6"/>
        <v>2.6041896567015055E-2</v>
      </c>
      <c r="T24" s="36">
        <f t="shared" si="2"/>
        <v>339.55424755403038</v>
      </c>
      <c r="W24" s="2">
        <v>208</v>
      </c>
      <c r="X24" s="31">
        <v>25336.74</v>
      </c>
      <c r="Y24" s="29">
        <f t="shared" si="7"/>
        <v>2.6041896567015055E-2</v>
      </c>
      <c r="Z24" s="36">
        <f t="shared" si="3"/>
        <v>415.10506763480248</v>
      </c>
    </row>
    <row r="25" spans="1:31" x14ac:dyDescent="0.2">
      <c r="A25" s="2">
        <v>210</v>
      </c>
      <c r="B25" s="31">
        <v>27339.54</v>
      </c>
      <c r="C25" s="29">
        <f t="shared" si="4"/>
        <v>2.4904012038138745E-2</v>
      </c>
      <c r="D25" s="36">
        <f t="shared" si="0"/>
        <v>361.28025393116934</v>
      </c>
      <c r="G25" s="2">
        <v>210</v>
      </c>
      <c r="H25" s="31">
        <v>27339.54</v>
      </c>
      <c r="I25" s="29">
        <f t="shared" si="5"/>
        <v>2.4904012038138745E-2</v>
      </c>
      <c r="J25" s="36">
        <f t="shared" si="1"/>
        <v>441.66511043085461</v>
      </c>
      <c r="Q25" s="2">
        <v>209</v>
      </c>
      <c r="R25" s="31">
        <v>25979.82</v>
      </c>
      <c r="S25" s="29">
        <f t="shared" si="6"/>
        <v>2.5381323721994198E-2</v>
      </c>
      <c r="T25" s="36">
        <f t="shared" si="2"/>
        <v>348.17258383237737</v>
      </c>
      <c r="W25" s="2">
        <v>209</v>
      </c>
      <c r="X25" s="31">
        <v>25979.82</v>
      </c>
      <c r="Y25" s="29">
        <f t="shared" si="7"/>
        <v>2.5381323721994198E-2</v>
      </c>
      <c r="Z25" s="36">
        <f t="shared" si="3"/>
        <v>425.6409837350817</v>
      </c>
    </row>
    <row r="26" spans="1:31" x14ac:dyDescent="0.2">
      <c r="A26" s="2">
        <v>211</v>
      </c>
      <c r="B26" s="31">
        <v>28003.86</v>
      </c>
      <c r="C26" s="29">
        <f t="shared" si="4"/>
        <v>2.4298872621850931E-2</v>
      </c>
      <c r="D26" s="36">
        <f t="shared" si="0"/>
        <v>370.05895680223279</v>
      </c>
      <c r="G26" s="2">
        <v>211</v>
      </c>
      <c r="H26" s="31">
        <v>28003.86</v>
      </c>
      <c r="I26" s="29">
        <f t="shared" si="5"/>
        <v>2.4298872621850931E-2</v>
      </c>
      <c r="J26" s="36">
        <f t="shared" si="1"/>
        <v>452.39707469072965</v>
      </c>
      <c r="Q26" s="2">
        <v>210</v>
      </c>
      <c r="R26" s="31">
        <v>26622.89</v>
      </c>
      <c r="S26" s="29">
        <f t="shared" si="6"/>
        <v>2.4752673421139848E-2</v>
      </c>
      <c r="T26" s="36">
        <f t="shared" si="2"/>
        <v>356.79078609417462</v>
      </c>
      <c r="W26" s="2">
        <v>210</v>
      </c>
      <c r="X26" s="31">
        <v>26622.89</v>
      </c>
      <c r="Y26" s="29">
        <f t="shared" si="7"/>
        <v>2.4752673421139848E-2</v>
      </c>
      <c r="Z26" s="36">
        <f t="shared" si="3"/>
        <v>436.17673600012887</v>
      </c>
    </row>
    <row r="27" spans="1:31" x14ac:dyDescent="0.2">
      <c r="A27" s="2">
        <v>212</v>
      </c>
      <c r="B27" s="31">
        <v>28668.14</v>
      </c>
      <c r="C27" s="29">
        <f t="shared" si="4"/>
        <v>2.3721015602848894E-2</v>
      </c>
      <c r="D27" s="36">
        <f t="shared" si="0"/>
        <v>378.83713109051251</v>
      </c>
      <c r="G27" s="2">
        <v>212</v>
      </c>
      <c r="H27" s="31">
        <v>28668.14</v>
      </c>
      <c r="I27" s="29">
        <f t="shared" si="5"/>
        <v>2.3721015602848894E-2</v>
      </c>
      <c r="J27" s="36">
        <f t="shared" si="1"/>
        <v>463.12839275815168</v>
      </c>
      <c r="Q27" s="2">
        <v>211</v>
      </c>
      <c r="R27" s="31">
        <v>27265.95</v>
      </c>
      <c r="S27" s="29">
        <f t="shared" si="6"/>
        <v>2.4154402470956349E-2</v>
      </c>
      <c r="T27" s="36">
        <f t="shared" si="2"/>
        <v>365.40885433942219</v>
      </c>
      <c r="W27" s="2">
        <v>211</v>
      </c>
      <c r="X27" s="31">
        <v>27265.95</v>
      </c>
      <c r="Y27" s="29">
        <f t="shared" si="7"/>
        <v>2.4154402470956349E-2</v>
      </c>
      <c r="Z27" s="36">
        <f t="shared" si="3"/>
        <v>446.71232442994403</v>
      </c>
    </row>
    <row r="28" spans="1:31" x14ac:dyDescent="0.2">
      <c r="A28" s="2">
        <v>301</v>
      </c>
      <c r="B28" s="31">
        <v>23381.72</v>
      </c>
      <c r="C28" s="29">
        <f t="shared" si="4"/>
        <v>-0.18440052267081153</v>
      </c>
      <c r="D28" s="36">
        <f t="shared" si="0"/>
        <v>308.97936611031128</v>
      </c>
      <c r="G28" s="2">
        <v>301</v>
      </c>
      <c r="H28" s="31">
        <v>23381.72</v>
      </c>
      <c r="I28" s="29">
        <f t="shared" si="5"/>
        <v>-0.18440052267081153</v>
      </c>
      <c r="J28" s="36">
        <f t="shared" si="1"/>
        <v>377.72727506985564</v>
      </c>
      <c r="Q28" s="2">
        <v>212</v>
      </c>
      <c r="R28" s="31">
        <v>27909.01</v>
      </c>
      <c r="S28" s="29">
        <f t="shared" si="6"/>
        <v>2.3584727471443134E-2</v>
      </c>
      <c r="T28" s="36">
        <f t="shared" si="2"/>
        <v>374.02692258466971</v>
      </c>
      <c r="W28" s="2">
        <v>212</v>
      </c>
      <c r="X28" s="31">
        <v>27909.01</v>
      </c>
      <c r="Y28" s="29">
        <f t="shared" si="7"/>
        <v>2.3584727471443134E-2</v>
      </c>
      <c r="Z28" s="36">
        <f t="shared" si="3"/>
        <v>457.24791285975914</v>
      </c>
    </row>
    <row r="29" spans="1:31" x14ac:dyDescent="0.2">
      <c r="A29" s="2">
        <v>302</v>
      </c>
      <c r="B29" s="31">
        <v>24108.880000000001</v>
      </c>
      <c r="C29" s="29">
        <f t="shared" si="4"/>
        <v>3.1099508504934592E-2</v>
      </c>
      <c r="D29" s="36">
        <f t="shared" si="0"/>
        <v>318.58847253450818</v>
      </c>
      <c r="G29" s="2">
        <v>302</v>
      </c>
      <c r="H29" s="31">
        <v>24108.880000000001</v>
      </c>
      <c r="I29" s="29">
        <f t="shared" si="5"/>
        <v>3.1099508504934592E-2</v>
      </c>
      <c r="J29" s="36">
        <f t="shared" si="1"/>
        <v>389.47440767343636</v>
      </c>
      <c r="Q29" s="2">
        <v>213</v>
      </c>
      <c r="R29" s="31">
        <v>28552.080000000002</v>
      </c>
      <c r="S29" s="29">
        <f t="shared" si="6"/>
        <v>2.3041662889511372E-2</v>
      </c>
      <c r="T29" s="36">
        <f t="shared" si="2"/>
        <v>382.64512484646701</v>
      </c>
      <c r="W29" s="2">
        <v>213</v>
      </c>
      <c r="X29" s="31">
        <v>28552.080000000002</v>
      </c>
      <c r="Y29" s="29">
        <f t="shared" si="7"/>
        <v>2.3041662889511372E-2</v>
      </c>
      <c r="Z29" s="36">
        <f t="shared" si="3"/>
        <v>467.78366512480636</v>
      </c>
    </row>
    <row r="30" spans="1:31" x14ac:dyDescent="0.2">
      <c r="A30" s="2">
        <v>303</v>
      </c>
      <c r="B30" s="31">
        <v>24836.06</v>
      </c>
      <c r="C30" s="29">
        <f t="shared" si="4"/>
        <v>3.0162330228529877E-2</v>
      </c>
      <c r="D30" s="36">
        <f t="shared" si="0"/>
        <v>328.19784325009692</v>
      </c>
      <c r="G30" s="2">
        <v>303</v>
      </c>
      <c r="H30" s="31">
        <v>24836.06</v>
      </c>
      <c r="I30" s="29">
        <f t="shared" si="5"/>
        <v>3.0162330228529877E-2</v>
      </c>
      <c r="J30" s="36">
        <f t="shared" si="1"/>
        <v>401.22186337324359</v>
      </c>
      <c r="Q30" s="2">
        <v>301</v>
      </c>
      <c r="R30" s="31">
        <v>23381.72</v>
      </c>
      <c r="S30" s="29">
        <f t="shared" si="6"/>
        <v>-0.18108523091837792</v>
      </c>
      <c r="T30" s="36">
        <f t="shared" si="2"/>
        <v>313.35374405385301</v>
      </c>
      <c r="W30" s="2">
        <v>301</v>
      </c>
      <c r="X30" s="31">
        <v>23381.72</v>
      </c>
      <c r="Y30" s="29">
        <f t="shared" si="7"/>
        <v>-0.18108523091837792</v>
      </c>
      <c r="Z30" s="36">
        <f t="shared" si="3"/>
        <v>383.07495210583562</v>
      </c>
    </row>
    <row r="31" spans="1:31" x14ac:dyDescent="0.2">
      <c r="A31" s="2">
        <v>304</v>
      </c>
      <c r="B31" s="31">
        <v>25563.21</v>
      </c>
      <c r="C31" s="29">
        <f t="shared" si="4"/>
        <v>2.9277993369318578E-2</v>
      </c>
      <c r="D31" s="36">
        <f t="shared" si="0"/>
        <v>337.80681752859795</v>
      </c>
      <c r="G31" s="2">
        <v>304</v>
      </c>
      <c r="H31" s="31">
        <v>25563.21</v>
      </c>
      <c r="I31" s="29">
        <f t="shared" si="5"/>
        <v>2.9277993369318578E-2</v>
      </c>
      <c r="J31" s="36">
        <f t="shared" si="1"/>
        <v>412.96883442871109</v>
      </c>
      <c r="Q31" s="2">
        <v>302</v>
      </c>
      <c r="R31" s="31">
        <v>24028.97</v>
      </c>
      <c r="S31" s="29">
        <f t="shared" si="6"/>
        <v>2.768188140136818E-2</v>
      </c>
      <c r="T31" s="36">
        <f t="shared" si="2"/>
        <v>322.02796523342647</v>
      </c>
      <c r="W31" s="2">
        <v>302</v>
      </c>
      <c r="X31" s="31">
        <v>24028.97</v>
      </c>
      <c r="Y31" s="29">
        <f t="shared" si="7"/>
        <v>2.768188140136818E-2</v>
      </c>
      <c r="Z31" s="36">
        <f t="shared" si="3"/>
        <v>393.67918749786418</v>
      </c>
    </row>
    <row r="32" spans="1:31" x14ac:dyDescent="0.2">
      <c r="A32" s="2">
        <v>305</v>
      </c>
      <c r="B32" s="31">
        <v>26290.400000000001</v>
      </c>
      <c r="C32" s="29">
        <f t="shared" si="4"/>
        <v>2.8446740452392483E-2</v>
      </c>
      <c r="D32" s="36">
        <f t="shared" si="0"/>
        <v>347.41632038988269</v>
      </c>
      <c r="G32" s="2">
        <v>305</v>
      </c>
      <c r="H32" s="31">
        <v>26290.400000000001</v>
      </c>
      <c r="I32" s="29">
        <f t="shared" si="5"/>
        <v>2.8446740452392483E-2</v>
      </c>
      <c r="J32" s="36">
        <f t="shared" si="1"/>
        <v>424.71645167663166</v>
      </c>
      <c r="Q32" s="2">
        <v>303</v>
      </c>
      <c r="R32" s="31">
        <v>24676.25</v>
      </c>
      <c r="S32" s="29">
        <f t="shared" si="6"/>
        <v>2.6937484211766005E-2</v>
      </c>
      <c r="T32" s="36">
        <f t="shared" si="2"/>
        <v>330.70258846264903</v>
      </c>
      <c r="W32" s="2">
        <v>303</v>
      </c>
      <c r="X32" s="31">
        <v>24676.25</v>
      </c>
      <c r="Y32" s="29">
        <f t="shared" si="7"/>
        <v>2.6937484211766005E-2</v>
      </c>
      <c r="Z32" s="36">
        <f t="shared" si="3"/>
        <v>404.28391439558874</v>
      </c>
    </row>
    <row r="33" spans="1:26" x14ac:dyDescent="0.2">
      <c r="A33" s="2">
        <v>306</v>
      </c>
      <c r="B33" s="31">
        <v>27017.56</v>
      </c>
      <c r="C33" s="29">
        <f t="shared" si="4"/>
        <v>2.7658765176642452E-2</v>
      </c>
      <c r="D33" s="36">
        <f t="shared" si="0"/>
        <v>357.02542681407965</v>
      </c>
      <c r="G33" s="2">
        <v>306</v>
      </c>
      <c r="H33" s="31">
        <v>27017.56</v>
      </c>
      <c r="I33" s="29">
        <f t="shared" si="5"/>
        <v>2.7658765176642452E-2</v>
      </c>
      <c r="J33" s="36">
        <f t="shared" si="1"/>
        <v>436.46358428021244</v>
      </c>
      <c r="Q33" s="2">
        <v>304</v>
      </c>
      <c r="R33" s="31">
        <v>25323.49</v>
      </c>
      <c r="S33" s="29">
        <f t="shared" si="6"/>
        <v>2.6229269033990255E-2</v>
      </c>
      <c r="T33" s="36">
        <f t="shared" si="2"/>
        <v>339.37667562567282</v>
      </c>
      <c r="W33" s="2">
        <v>304</v>
      </c>
      <c r="X33" s="31">
        <v>25323.49</v>
      </c>
      <c r="Y33" s="29">
        <f t="shared" si="7"/>
        <v>2.6229269033990255E-2</v>
      </c>
      <c r="Z33" s="36">
        <f t="shared" si="3"/>
        <v>414.88798595238529</v>
      </c>
    </row>
    <row r="34" spans="1:26" x14ac:dyDescent="0.2">
      <c r="A34" s="2">
        <v>307</v>
      </c>
      <c r="B34" s="31">
        <v>27744.75</v>
      </c>
      <c r="C34" s="29">
        <f t="shared" si="4"/>
        <v>2.6915457946609544E-2</v>
      </c>
      <c r="D34" s="36">
        <f t="shared" si="0"/>
        <v>366.63492967536433</v>
      </c>
      <c r="G34" s="2">
        <v>307</v>
      </c>
      <c r="H34" s="31">
        <v>27744.75</v>
      </c>
      <c r="I34" s="29">
        <f t="shared" si="5"/>
        <v>2.6915457946609544E-2</v>
      </c>
      <c r="J34" s="36">
        <f t="shared" si="1"/>
        <v>448.21120152813296</v>
      </c>
      <c r="Q34" s="2">
        <v>305</v>
      </c>
      <c r="R34" s="31">
        <v>25970.76</v>
      </c>
      <c r="S34" s="29">
        <f t="shared" si="6"/>
        <v>2.5560063008692513E-2</v>
      </c>
      <c r="T34" s="36">
        <f t="shared" si="2"/>
        <v>348.05116483834564</v>
      </c>
      <c r="W34" s="2">
        <v>305</v>
      </c>
      <c r="X34" s="31">
        <v>25970.76</v>
      </c>
      <c r="Y34" s="29">
        <f t="shared" si="7"/>
        <v>2.5560063008692513E-2</v>
      </c>
      <c r="Z34" s="36">
        <f t="shared" si="3"/>
        <v>425.4925490148778</v>
      </c>
    </row>
    <row r="35" spans="1:26" x14ac:dyDescent="0.2">
      <c r="A35" s="2">
        <v>308</v>
      </c>
      <c r="B35" s="31">
        <v>28471.919999999998</v>
      </c>
      <c r="C35" s="29">
        <f t="shared" si="4"/>
        <v>2.6209282837293513E-2</v>
      </c>
      <c r="D35" s="36">
        <f t="shared" si="0"/>
        <v>376.24416824525719</v>
      </c>
      <c r="G35" s="2">
        <v>308</v>
      </c>
      <c r="H35" s="31">
        <v>28471.919999999998</v>
      </c>
      <c r="I35" s="29">
        <f t="shared" si="5"/>
        <v>2.6209282837293513E-2</v>
      </c>
      <c r="J35" s="36">
        <f t="shared" si="1"/>
        <v>459.95849567982697</v>
      </c>
      <c r="Q35" s="2">
        <v>306</v>
      </c>
      <c r="R35" s="31">
        <v>26618.06</v>
      </c>
      <c r="S35" s="29">
        <f t="shared" si="6"/>
        <v>2.4924183966892111E-2</v>
      </c>
      <c r="T35" s="36">
        <f t="shared" si="2"/>
        <v>356.72605610066768</v>
      </c>
      <c r="W35" s="2">
        <v>306</v>
      </c>
      <c r="X35" s="31">
        <v>26618.06</v>
      </c>
      <c r="Y35" s="29">
        <f t="shared" si="7"/>
        <v>2.4924183966892111E-2</v>
      </c>
      <c r="Z35" s="36">
        <f t="shared" si="3"/>
        <v>436.09760358306647</v>
      </c>
    </row>
    <row r="36" spans="1:26" x14ac:dyDescent="0.2">
      <c r="A36" s="2">
        <v>309</v>
      </c>
      <c r="B36" s="31">
        <v>29199.09</v>
      </c>
      <c r="C36" s="29">
        <f t="shared" si="4"/>
        <v>2.5539900364991208E-2</v>
      </c>
      <c r="D36" s="36">
        <f t="shared" si="0"/>
        <v>385.85340681515004</v>
      </c>
      <c r="G36" s="2">
        <v>309</v>
      </c>
      <c r="H36" s="31">
        <v>29199.09</v>
      </c>
      <c r="I36" s="29">
        <f t="shared" si="5"/>
        <v>2.5539900364991208E-2</v>
      </c>
      <c r="J36" s="36">
        <f t="shared" si="1"/>
        <v>471.70578983152097</v>
      </c>
      <c r="Q36" s="2">
        <v>307</v>
      </c>
      <c r="R36" s="31">
        <v>27404.01</v>
      </c>
      <c r="S36" s="29">
        <f t="shared" si="6"/>
        <v>2.952694523943511E-2</v>
      </c>
      <c r="T36" s="36">
        <f t="shared" si="2"/>
        <v>367.25908682463177</v>
      </c>
      <c r="W36" s="2">
        <v>307</v>
      </c>
      <c r="X36" s="31">
        <v>27404.01</v>
      </c>
      <c r="Y36" s="29">
        <f t="shared" si="7"/>
        <v>2.952694523943511E-2</v>
      </c>
      <c r="Z36" s="36">
        <f t="shared" si="3"/>
        <v>448.97423364311254</v>
      </c>
    </row>
    <row r="37" spans="1:26" x14ac:dyDescent="0.2">
      <c r="A37" s="2">
        <v>310</v>
      </c>
      <c r="B37" s="31">
        <v>29926.240000000002</v>
      </c>
      <c r="C37" s="29">
        <f t="shared" si="4"/>
        <v>2.4903173352320174E-2</v>
      </c>
      <c r="D37" s="36">
        <f t="shared" si="0"/>
        <v>395.46238109365106</v>
      </c>
      <c r="G37" s="2">
        <v>310</v>
      </c>
      <c r="H37" s="31">
        <v>29926.240000000002</v>
      </c>
      <c r="I37" s="29">
        <f t="shared" si="5"/>
        <v>2.4903173352320174E-2</v>
      </c>
      <c r="J37" s="36">
        <f t="shared" si="1"/>
        <v>483.45276088698847</v>
      </c>
      <c r="Q37" s="2">
        <v>308</v>
      </c>
      <c r="R37" s="31">
        <v>28189.99</v>
      </c>
      <c r="S37" s="29">
        <f t="shared" si="6"/>
        <v>2.8681203955187806E-2</v>
      </c>
      <c r="T37" s="36">
        <f t="shared" si="2"/>
        <v>377.79251959824506</v>
      </c>
      <c r="W37" s="2">
        <v>308</v>
      </c>
      <c r="X37" s="31">
        <v>28189.99</v>
      </c>
      <c r="Y37" s="29">
        <f t="shared" si="7"/>
        <v>2.8681203955187806E-2</v>
      </c>
      <c r="Z37" s="36">
        <f t="shared" si="3"/>
        <v>461.85135520885478</v>
      </c>
    </row>
    <row r="38" spans="1:26" x14ac:dyDescent="0.2">
      <c r="A38" s="2">
        <v>311</v>
      </c>
      <c r="B38" s="31">
        <v>30653.42</v>
      </c>
      <c r="C38" s="29">
        <f t="shared" si="4"/>
        <v>2.4299076663155672E-2</v>
      </c>
      <c r="D38" s="36">
        <f t="shared" si="0"/>
        <v>405.0717518092398</v>
      </c>
      <c r="G38" s="2">
        <v>311</v>
      </c>
      <c r="H38" s="31">
        <v>30653.42</v>
      </c>
      <c r="I38" s="29">
        <f t="shared" si="5"/>
        <v>2.4299076663155672E-2</v>
      </c>
      <c r="J38" s="36">
        <f t="shared" si="1"/>
        <v>495.20021658679565</v>
      </c>
      <c r="Q38" s="2">
        <v>309</v>
      </c>
      <c r="R38" s="31">
        <v>28975.93</v>
      </c>
      <c r="S38" s="29">
        <f t="shared" si="6"/>
        <v>2.7880109216072757E-2</v>
      </c>
      <c r="T38" s="36">
        <f t="shared" si="2"/>
        <v>388.32541630565947</v>
      </c>
      <c r="W38" s="2">
        <v>309</v>
      </c>
      <c r="X38" s="31">
        <v>28975.93</v>
      </c>
      <c r="Y38" s="29">
        <f t="shared" si="7"/>
        <v>2.7880109216072757E-2</v>
      </c>
      <c r="Z38" s="36">
        <f t="shared" si="3"/>
        <v>474.72782143366885</v>
      </c>
    </row>
    <row r="39" spans="1:26" x14ac:dyDescent="0.2">
      <c r="A39" s="2">
        <v>312</v>
      </c>
      <c r="B39" s="31">
        <v>31380.59</v>
      </c>
      <c r="C39" s="29">
        <f t="shared" si="4"/>
        <v>2.3722312224867537E-2</v>
      </c>
      <c r="D39" s="36">
        <f t="shared" si="0"/>
        <v>414.68099037913265</v>
      </c>
      <c r="G39" s="2">
        <v>312</v>
      </c>
      <c r="H39" s="31">
        <v>31380.59</v>
      </c>
      <c r="I39" s="29">
        <f t="shared" si="5"/>
        <v>2.3722312224867537E-2</v>
      </c>
      <c r="J39" s="36">
        <f t="shared" si="1"/>
        <v>506.94751073848965</v>
      </c>
      <c r="Q39" s="2">
        <v>310</v>
      </c>
      <c r="R39" s="31">
        <v>29761.9</v>
      </c>
      <c r="S39" s="29">
        <f t="shared" si="6"/>
        <v>2.7124927482914396E-2</v>
      </c>
      <c r="T39" s="36">
        <f t="shared" si="2"/>
        <v>398.85871506272304</v>
      </c>
      <c r="W39" s="2">
        <v>310</v>
      </c>
      <c r="X39" s="31">
        <v>29761.9</v>
      </c>
      <c r="Y39" s="29">
        <f t="shared" si="7"/>
        <v>2.7124927482914396E-2</v>
      </c>
      <c r="Z39" s="36">
        <f t="shared" si="3"/>
        <v>487.60477916417904</v>
      </c>
    </row>
    <row r="40" spans="1:26" x14ac:dyDescent="0.2">
      <c r="A40" s="2">
        <v>401</v>
      </c>
      <c r="B40" s="31">
        <v>25509.53</v>
      </c>
      <c r="C40" s="29">
        <f t="shared" si="4"/>
        <v>-0.18709208462938398</v>
      </c>
      <c r="D40" s="36">
        <f t="shared" si="0"/>
        <v>337.09745943292319</v>
      </c>
      <c r="G40" s="2">
        <v>401</v>
      </c>
      <c r="H40" s="31">
        <v>25509.53</v>
      </c>
      <c r="I40" s="29">
        <f t="shared" si="5"/>
        <v>-0.18709208462938398</v>
      </c>
      <c r="J40" s="36">
        <f t="shared" si="1"/>
        <v>412.10164415674859</v>
      </c>
      <c r="Q40" s="2">
        <v>311</v>
      </c>
      <c r="R40" s="31">
        <v>30547.87</v>
      </c>
      <c r="S40" s="29">
        <f t="shared" si="6"/>
        <v>2.640859622537528E-2</v>
      </c>
      <c r="T40" s="36">
        <f t="shared" si="2"/>
        <v>409.39201381978648</v>
      </c>
      <c r="W40" s="2">
        <v>311</v>
      </c>
      <c r="X40" s="31">
        <v>30547.87</v>
      </c>
      <c r="Y40" s="29">
        <f t="shared" si="7"/>
        <v>2.640859622537528E-2</v>
      </c>
      <c r="Z40" s="36">
        <f t="shared" si="3"/>
        <v>500.48173689468911</v>
      </c>
    </row>
    <row r="41" spans="1:26" x14ac:dyDescent="0.2">
      <c r="A41" s="2">
        <v>402</v>
      </c>
      <c r="B41" s="31">
        <v>26302.880000000001</v>
      </c>
      <c r="C41" s="29">
        <f t="shared" si="4"/>
        <v>3.110014179014664E-2</v>
      </c>
      <c r="D41" s="36">
        <f t="shared" si="0"/>
        <v>347.58123821838529</v>
      </c>
      <c r="G41" s="2">
        <v>402</v>
      </c>
      <c r="H41" s="31">
        <v>26302.880000000001</v>
      </c>
      <c r="I41" s="29">
        <f t="shared" si="5"/>
        <v>3.110014179014664E-2</v>
      </c>
      <c r="J41" s="36">
        <f t="shared" si="1"/>
        <v>424.91806372197601</v>
      </c>
      <c r="Q41" s="2">
        <v>312</v>
      </c>
      <c r="R41" s="31">
        <v>31333.83</v>
      </c>
      <c r="S41" s="29">
        <f t="shared" si="6"/>
        <v>2.5728798767311822E-2</v>
      </c>
      <c r="T41" s="36">
        <f t="shared" si="2"/>
        <v>419.92517856030031</v>
      </c>
      <c r="W41" s="2">
        <v>312</v>
      </c>
      <c r="X41" s="31">
        <v>31333.83</v>
      </c>
      <c r="Y41" s="29">
        <f t="shared" si="7"/>
        <v>2.5728798767311822E-2</v>
      </c>
      <c r="Z41" s="36">
        <f t="shared" si="3"/>
        <v>513.35853078996729</v>
      </c>
    </row>
    <row r="42" spans="1:26" x14ac:dyDescent="0.2">
      <c r="A42" s="2">
        <v>403</v>
      </c>
      <c r="B42" s="31">
        <v>27096.21</v>
      </c>
      <c r="C42" s="29">
        <f t="shared" si="4"/>
        <v>3.0161335944961065E-2</v>
      </c>
      <c r="D42" s="36">
        <f t="shared" si="0"/>
        <v>358.06475271245557</v>
      </c>
      <c r="G42" s="2">
        <v>403</v>
      </c>
      <c r="H42" s="31">
        <v>27096.21</v>
      </c>
      <c r="I42" s="29">
        <f t="shared" si="5"/>
        <v>3.0161335944961065E-2</v>
      </c>
      <c r="J42" s="36">
        <f t="shared" si="1"/>
        <v>437.73416019097692</v>
      </c>
      <c r="Q42" s="2">
        <v>313</v>
      </c>
      <c r="R42" s="31">
        <v>32119.78</v>
      </c>
      <c r="S42" s="29">
        <f t="shared" si="6"/>
        <v>2.508311304427191E-2</v>
      </c>
      <c r="T42" s="36">
        <f t="shared" si="2"/>
        <v>430.4582092842644</v>
      </c>
      <c r="W42" s="2">
        <v>313</v>
      </c>
      <c r="X42" s="31">
        <v>32119.78</v>
      </c>
      <c r="Y42" s="29">
        <f t="shared" si="7"/>
        <v>2.508311304427191E-2</v>
      </c>
      <c r="Z42" s="36">
        <f t="shared" si="3"/>
        <v>526.23516085001336</v>
      </c>
    </row>
    <row r="43" spans="1:26" x14ac:dyDescent="0.2">
      <c r="A43" s="2">
        <v>404</v>
      </c>
      <c r="B43" s="31">
        <v>27889.59</v>
      </c>
      <c r="C43" s="29">
        <f t="shared" si="4"/>
        <v>2.9280109653711861E-2</v>
      </c>
      <c r="D43" s="36">
        <f t="shared" si="0"/>
        <v>368.54892793500551</v>
      </c>
      <c r="G43" s="2">
        <v>404</v>
      </c>
      <c r="H43" s="31">
        <v>27889.59</v>
      </c>
      <c r="I43" s="29">
        <f t="shared" si="5"/>
        <v>2.9280109653711861E-2</v>
      </c>
      <c r="J43" s="36">
        <f t="shared" si="1"/>
        <v>450.55106440054419</v>
      </c>
      <c r="Q43" s="2">
        <v>401</v>
      </c>
      <c r="R43" s="31">
        <v>25509.53</v>
      </c>
      <c r="S43" s="29">
        <f t="shared" si="6"/>
        <v>-0.2057999774593724</v>
      </c>
      <c r="T43" s="36">
        <f t="shared" si="2"/>
        <v>341.86991951636099</v>
      </c>
      <c r="W43" s="2">
        <v>401</v>
      </c>
      <c r="X43" s="31">
        <v>25509.53</v>
      </c>
      <c r="Y43" s="29">
        <f t="shared" si="7"/>
        <v>-0.2057999774593724</v>
      </c>
      <c r="Z43" s="36">
        <f t="shared" si="3"/>
        <v>417.93597660875139</v>
      </c>
    </row>
    <row r="44" spans="1:26" x14ac:dyDescent="0.2">
      <c r="A44" s="2">
        <v>405</v>
      </c>
      <c r="B44" s="31">
        <v>28682.94</v>
      </c>
      <c r="C44" s="29">
        <f t="shared" si="4"/>
        <v>2.8446097629975853E-2</v>
      </c>
      <c r="D44" s="36">
        <f t="shared" si="0"/>
        <v>379.03270672046762</v>
      </c>
      <c r="G44" s="2">
        <v>405</v>
      </c>
      <c r="H44" s="31">
        <v>28682.94</v>
      </c>
      <c r="I44" s="29">
        <f t="shared" si="5"/>
        <v>2.8446097629975853E-2</v>
      </c>
      <c r="J44" s="36">
        <f t="shared" si="1"/>
        <v>463.36748396577161</v>
      </c>
      <c r="Q44" s="2">
        <v>402</v>
      </c>
      <c r="R44" s="31">
        <v>26203.05</v>
      </c>
      <c r="S44" s="29">
        <f t="shared" si="6"/>
        <v>2.7186702381423844E-2</v>
      </c>
      <c r="T44" s="36">
        <f t="shared" si="2"/>
        <v>351.16423527141365</v>
      </c>
      <c r="W44" s="2">
        <v>402</v>
      </c>
      <c r="X44" s="31">
        <v>26203.05</v>
      </c>
      <c r="Y44" s="29">
        <f t="shared" si="7"/>
        <v>2.7186702381423844E-2</v>
      </c>
      <c r="Z44" s="36">
        <f t="shared" si="3"/>
        <v>429.29827761930324</v>
      </c>
    </row>
    <row r="45" spans="1:26" x14ac:dyDescent="0.2">
      <c r="A45" s="2">
        <v>406</v>
      </c>
      <c r="B45" s="31">
        <v>29476.26</v>
      </c>
      <c r="C45" s="29">
        <f t="shared" si="4"/>
        <v>2.7658252605904377E-2</v>
      </c>
      <c r="D45" s="36">
        <f>D46/(1+C46)</f>
        <v>389.51608906884195</v>
      </c>
      <c r="G45" s="2">
        <v>406</v>
      </c>
      <c r="H45" s="31">
        <v>29476.26</v>
      </c>
      <c r="I45" s="29">
        <f t="shared" si="5"/>
        <v>2.7658252605904377E-2</v>
      </c>
      <c r="J45" s="36">
        <f>J46/(1+I46)</f>
        <v>476.18341888665924</v>
      </c>
      <c r="Q45" s="2">
        <v>403</v>
      </c>
      <c r="R45" s="31">
        <v>26896.55</v>
      </c>
      <c r="S45" s="29">
        <f t="shared" si="6"/>
        <v>2.646638463842943E-2</v>
      </c>
      <c r="T45" s="36">
        <f t="shared" si="2"/>
        <v>360.45828299336682</v>
      </c>
      <c r="W45" s="2">
        <v>403</v>
      </c>
      <c r="X45" s="31">
        <v>26896.55</v>
      </c>
      <c r="Y45" s="29">
        <f t="shared" si="7"/>
        <v>2.646638463842943E-2</v>
      </c>
      <c r="Z45" s="36">
        <f t="shared" si="3"/>
        <v>440.66025095939096</v>
      </c>
    </row>
    <row r="46" spans="1:26" x14ac:dyDescent="0.2">
      <c r="A46" s="2">
        <v>407</v>
      </c>
      <c r="B46" s="32">
        <v>30269.62</v>
      </c>
      <c r="C46" s="29">
        <f t="shared" si="4"/>
        <v>2.6915219230662313E-2</v>
      </c>
      <c r="D46" s="37">
        <v>400</v>
      </c>
      <c r="G46" s="2">
        <v>407</v>
      </c>
      <c r="H46" s="32">
        <v>30269.62</v>
      </c>
      <c r="I46" s="29">
        <f t="shared" si="5"/>
        <v>2.6915219230662313E-2</v>
      </c>
      <c r="J46" s="37">
        <v>489</v>
      </c>
      <c r="Q46" s="2">
        <v>404</v>
      </c>
      <c r="R46" s="38">
        <v>27590.03</v>
      </c>
      <c r="S46" s="39">
        <f t="shared" si="6"/>
        <v>2.5783232422001978E-2</v>
      </c>
      <c r="T46" s="36">
        <f t="shared" si="2"/>
        <v>369.75206268222058</v>
      </c>
      <c r="W46" s="2">
        <v>404</v>
      </c>
      <c r="X46" s="38">
        <v>27590.03</v>
      </c>
      <c r="Y46" s="39">
        <f t="shared" si="7"/>
        <v>2.5783232422001978E-2</v>
      </c>
      <c r="Z46" s="36">
        <f t="shared" si="3"/>
        <v>452.02189662901469</v>
      </c>
    </row>
    <row r="47" spans="1:26" x14ac:dyDescent="0.2">
      <c r="A47" s="2">
        <v>408</v>
      </c>
      <c r="B47" s="31">
        <v>31062.97</v>
      </c>
      <c r="C47" s="29">
        <f t="shared" si="4"/>
        <v>2.6209446963655347E-2</v>
      </c>
      <c r="D47" s="36">
        <f>+D46*(1+C47)</f>
        <v>410.48377878546216</v>
      </c>
      <c r="G47" s="2">
        <v>408</v>
      </c>
      <c r="H47" s="31">
        <v>31062.97</v>
      </c>
      <c r="I47" s="29">
        <f t="shared" si="5"/>
        <v>2.6209446963655347E-2</v>
      </c>
      <c r="J47" s="36">
        <f>+J46*(1+I47)</f>
        <v>501.81641956522748</v>
      </c>
      <c r="Q47" s="2">
        <v>405</v>
      </c>
      <c r="R47" s="31">
        <v>28283.53</v>
      </c>
      <c r="S47" s="29">
        <f t="shared" si="6"/>
        <v>2.5135891479639572E-2</v>
      </c>
      <c r="T47" s="36">
        <f t="shared" si="2"/>
        <v>379.04611040417376</v>
      </c>
      <c r="W47" s="2">
        <v>405</v>
      </c>
      <c r="X47" s="31">
        <v>28283.53</v>
      </c>
      <c r="Y47" s="29">
        <f t="shared" si="7"/>
        <v>2.5135891479639572E-2</v>
      </c>
      <c r="Z47" s="36">
        <f t="shared" si="3"/>
        <v>463.38386996910248</v>
      </c>
    </row>
    <row r="48" spans="1:26" x14ac:dyDescent="0.2">
      <c r="A48" s="2">
        <v>409</v>
      </c>
      <c r="B48" s="31">
        <v>31856.3</v>
      </c>
      <c r="C48" s="29">
        <f t="shared" si="4"/>
        <v>2.5539412361406555E-2</v>
      </c>
      <c r="D48" s="36">
        <f t="shared" ref="D48:D83" si="8">+D47*(1+C48)</f>
        <v>420.9672932795325</v>
      </c>
      <c r="G48" s="2">
        <v>409</v>
      </c>
      <c r="H48" s="31">
        <v>31856.3</v>
      </c>
      <c r="I48" s="29">
        <f t="shared" si="5"/>
        <v>2.5539412361406555E-2</v>
      </c>
      <c r="J48" s="36">
        <f t="shared" ref="J48:J83" si="9">+J47*(1+I48)</f>
        <v>514.63251603422839</v>
      </c>
      <c r="Q48" s="2">
        <v>406</v>
      </c>
      <c r="R48" s="31">
        <v>28977.05</v>
      </c>
      <c r="S48" s="29">
        <f t="shared" si="6"/>
        <v>2.4520277348690334E-2</v>
      </c>
      <c r="T48" s="36">
        <f>T49/(1+S49)</f>
        <v>388.34042615922641</v>
      </c>
      <c r="W48" s="2">
        <v>406</v>
      </c>
      <c r="X48" s="31">
        <v>28977.05</v>
      </c>
      <c r="Y48" s="29">
        <f t="shared" si="7"/>
        <v>2.4520277348690334E-2</v>
      </c>
      <c r="Z48" s="36">
        <f>Z49/(1+Y49)</f>
        <v>474.74617097965432</v>
      </c>
    </row>
    <row r="49" spans="1:26" x14ac:dyDescent="0.2">
      <c r="A49" s="2">
        <v>410</v>
      </c>
      <c r="B49" s="31">
        <v>32649.65</v>
      </c>
      <c r="C49" s="29">
        <f t="shared" si="4"/>
        <v>2.4904022124352165E-2</v>
      </c>
      <c r="D49" s="36">
        <f t="shared" si="8"/>
        <v>431.45107206499461</v>
      </c>
      <c r="G49" s="2">
        <v>410</v>
      </c>
      <c r="H49" s="31">
        <v>32649.65</v>
      </c>
      <c r="I49" s="29">
        <f t="shared" si="5"/>
        <v>2.4904022124352165E-2</v>
      </c>
      <c r="J49" s="36">
        <f t="shared" si="9"/>
        <v>527.44893559945581</v>
      </c>
      <c r="Q49" s="2">
        <v>407</v>
      </c>
      <c r="R49" s="32">
        <v>29847.06</v>
      </c>
      <c r="S49" s="29">
        <f t="shared" si="6"/>
        <v>3.0024105283319003E-2</v>
      </c>
      <c r="T49" s="37">
        <v>400</v>
      </c>
      <c r="W49" s="2">
        <v>407</v>
      </c>
      <c r="X49" s="32">
        <v>29847.06</v>
      </c>
      <c r="Y49" s="29">
        <f t="shared" si="7"/>
        <v>3.0024105283319003E-2</v>
      </c>
      <c r="Z49" s="37">
        <v>489</v>
      </c>
    </row>
    <row r="50" spans="1:26" x14ac:dyDescent="0.2">
      <c r="A50" s="2">
        <v>411</v>
      </c>
      <c r="B50" s="31">
        <v>33442.99</v>
      </c>
      <c r="C50" s="29">
        <f t="shared" si="4"/>
        <v>2.4298575941855249E-2</v>
      </c>
      <c r="D50" s="36">
        <f t="shared" si="8"/>
        <v>441.93471870476071</v>
      </c>
      <c r="G50" s="2">
        <v>411</v>
      </c>
      <c r="H50" s="31">
        <v>33442.99</v>
      </c>
      <c r="I50" s="29">
        <f t="shared" si="5"/>
        <v>2.4298575941855249E-2</v>
      </c>
      <c r="J50" s="36">
        <f t="shared" si="9"/>
        <v>540.26519361656995</v>
      </c>
      <c r="Q50" s="2">
        <v>408</v>
      </c>
      <c r="R50" s="31">
        <v>30717.1</v>
      </c>
      <c r="S50" s="29">
        <f t="shared" si="6"/>
        <v>2.9149939726056617E-2</v>
      </c>
      <c r="T50" s="36">
        <f t="shared" ref="T50:T83" si="10">+T49*(1+S50)</f>
        <v>411.65997589042263</v>
      </c>
      <c r="W50" s="2">
        <v>408</v>
      </c>
      <c r="X50" s="31">
        <v>30717.1</v>
      </c>
      <c r="Y50" s="29">
        <f t="shared" si="7"/>
        <v>2.9149939726056617E-2</v>
      </c>
      <c r="Z50" s="36">
        <f t="shared" ref="Z50:Z89" si="11">+Z49*(1+Y50)</f>
        <v>503.25432052604168</v>
      </c>
    </row>
    <row r="51" spans="1:26" x14ac:dyDescent="0.2">
      <c r="A51" s="2">
        <v>412</v>
      </c>
      <c r="B51" s="31">
        <v>34236.35</v>
      </c>
      <c r="C51" s="29">
        <f t="shared" si="4"/>
        <v>2.3722759238931745E-2</v>
      </c>
      <c r="D51" s="36">
        <f t="shared" si="8"/>
        <v>452.41862963591876</v>
      </c>
      <c r="G51" s="2">
        <v>412</v>
      </c>
      <c r="H51" s="31">
        <v>34236.35</v>
      </c>
      <c r="I51" s="29">
        <f t="shared" si="5"/>
        <v>2.3722759238931745E-2</v>
      </c>
      <c r="J51" s="36">
        <f t="shared" si="9"/>
        <v>553.08177472991065</v>
      </c>
      <c r="Q51" s="2">
        <v>409</v>
      </c>
      <c r="R51" s="31">
        <v>31587.11</v>
      </c>
      <c r="S51" s="29">
        <f t="shared" si="6"/>
        <v>2.8323311770968029E-2</v>
      </c>
      <c r="T51" s="36">
        <f t="shared" si="10"/>
        <v>423.31954973119628</v>
      </c>
      <c r="W51" s="2">
        <v>409</v>
      </c>
      <c r="X51" s="31">
        <v>31587.11</v>
      </c>
      <c r="Y51" s="29">
        <f t="shared" si="7"/>
        <v>2.8323311770968029E-2</v>
      </c>
      <c r="Z51" s="36">
        <f t="shared" si="11"/>
        <v>517.50814954638747</v>
      </c>
    </row>
    <row r="52" spans="1:26" x14ac:dyDescent="0.2">
      <c r="A52" s="2">
        <v>501</v>
      </c>
      <c r="B52" s="31">
        <v>27038.1</v>
      </c>
      <c r="C52" s="29">
        <f t="shared" si="4"/>
        <v>-0.21025167694570246</v>
      </c>
      <c r="D52" s="36">
        <f t="shared" si="8"/>
        <v>357.29685407349018</v>
      </c>
      <c r="G52" s="2">
        <v>501</v>
      </c>
      <c r="H52" s="31">
        <v>27038.1</v>
      </c>
      <c r="I52" s="29">
        <f t="shared" si="5"/>
        <v>-0.21025167694570246</v>
      </c>
      <c r="J52" s="36">
        <f t="shared" si="9"/>
        <v>436.79540410484168</v>
      </c>
      <c r="Q52" s="2">
        <v>410</v>
      </c>
      <c r="R52" s="31">
        <v>32457.11</v>
      </c>
      <c r="S52" s="29">
        <f t="shared" si="6"/>
        <v>2.7542880624406685E-2</v>
      </c>
      <c r="T52" s="36">
        <f t="shared" si="10"/>
        <v>434.97898955542018</v>
      </c>
      <c r="W52" s="2">
        <v>410</v>
      </c>
      <c r="X52" s="31">
        <v>32457.11</v>
      </c>
      <c r="Y52" s="29">
        <f t="shared" si="7"/>
        <v>2.7542880624406685E-2</v>
      </c>
      <c r="Z52" s="36">
        <f t="shared" si="11"/>
        <v>531.7618147315012</v>
      </c>
    </row>
    <row r="53" spans="1:26" x14ac:dyDescent="0.2">
      <c r="A53" s="2">
        <v>502</v>
      </c>
      <c r="B53" s="31">
        <v>27879</v>
      </c>
      <c r="C53" s="29">
        <f t="shared" si="4"/>
        <v>3.1100558101345932E-2</v>
      </c>
      <c r="D53" s="36">
        <f t="shared" si="8"/>
        <v>368.40898564303086</v>
      </c>
      <c r="G53" s="2">
        <v>502</v>
      </c>
      <c r="H53" s="31">
        <v>27879</v>
      </c>
      <c r="I53" s="29">
        <f t="shared" si="5"/>
        <v>3.1100558101345932E-2</v>
      </c>
      <c r="J53" s="36">
        <f t="shared" si="9"/>
        <v>450.37998494860517</v>
      </c>
      <c r="Q53" s="2">
        <v>411</v>
      </c>
      <c r="R53" s="31">
        <v>33327.199999999997</v>
      </c>
      <c r="S53" s="29">
        <f t="shared" si="6"/>
        <v>2.6807377489862727E-2</v>
      </c>
      <c r="T53" s="36">
        <f t="shared" si="10"/>
        <v>446.63963552859138</v>
      </c>
      <c r="W53" s="2">
        <v>411</v>
      </c>
      <c r="X53" s="31">
        <v>33327.199999999997</v>
      </c>
      <c r="Y53" s="29">
        <f t="shared" si="7"/>
        <v>2.6807377489862727E-2</v>
      </c>
      <c r="Z53" s="36">
        <f t="shared" si="11"/>
        <v>546.01695443370295</v>
      </c>
    </row>
    <row r="54" spans="1:26" x14ac:dyDescent="0.2">
      <c r="A54" s="2">
        <v>503</v>
      </c>
      <c r="B54" s="31">
        <v>28719.86</v>
      </c>
      <c r="C54" s="29">
        <f t="shared" si="4"/>
        <v>3.0161053122421899E-2</v>
      </c>
      <c r="D54" s="36">
        <f t="shared" si="8"/>
        <v>379.52058862978788</v>
      </c>
      <c r="G54" s="2">
        <v>503</v>
      </c>
      <c r="H54" s="31">
        <v>28719.86</v>
      </c>
      <c r="I54" s="29">
        <f t="shared" si="5"/>
        <v>3.0161053122421899E-2</v>
      </c>
      <c r="J54" s="36">
        <f t="shared" si="9"/>
        <v>463.96391959991564</v>
      </c>
      <c r="Q54" s="2">
        <v>412</v>
      </c>
      <c r="R54" s="31">
        <v>34197.199999999997</v>
      </c>
      <c r="S54" s="29">
        <f t="shared" si="6"/>
        <v>2.6104803283804268E-2</v>
      </c>
      <c r="T54" s="36">
        <f t="shared" si="10"/>
        <v>458.29907535281529</v>
      </c>
      <c r="W54" s="2">
        <v>412</v>
      </c>
      <c r="X54" s="31">
        <v>34197.199999999997</v>
      </c>
      <c r="Y54" s="29">
        <f t="shared" si="7"/>
        <v>2.6104803283804268E-2</v>
      </c>
      <c r="Z54" s="36">
        <f t="shared" si="11"/>
        <v>560.27061961881668</v>
      </c>
    </row>
    <row r="55" spans="1:26" x14ac:dyDescent="0.2">
      <c r="A55" s="2">
        <v>504</v>
      </c>
      <c r="B55" s="31">
        <v>29560.77</v>
      </c>
      <c r="C55" s="29">
        <f t="shared" si="4"/>
        <v>2.9279738828810409E-2</v>
      </c>
      <c r="D55" s="36">
        <f t="shared" si="8"/>
        <v>390.63285234502445</v>
      </c>
      <c r="G55" s="2">
        <v>504</v>
      </c>
      <c r="H55" s="31">
        <v>29560.77</v>
      </c>
      <c r="I55" s="29">
        <f t="shared" si="5"/>
        <v>2.9279738828810409E-2</v>
      </c>
      <c r="J55" s="36">
        <f t="shared" si="9"/>
        <v>477.54866199179236</v>
      </c>
      <c r="Q55" s="2">
        <v>413</v>
      </c>
      <c r="R55" s="31">
        <v>35067.230000000003</v>
      </c>
      <c r="S55" s="29">
        <f t="shared" si="6"/>
        <v>2.5441556618670758E-2</v>
      </c>
      <c r="T55" s="36">
        <f t="shared" si="10"/>
        <v>469.95891722668841</v>
      </c>
      <c r="W55" s="2">
        <v>413</v>
      </c>
      <c r="X55" s="31">
        <v>35067.230000000003</v>
      </c>
      <c r="Y55" s="29">
        <f t="shared" si="7"/>
        <v>2.5441556618670758E-2</v>
      </c>
      <c r="Z55" s="36">
        <f t="shared" si="11"/>
        <v>574.52477630962653</v>
      </c>
    </row>
    <row r="56" spans="1:26" x14ac:dyDescent="0.2">
      <c r="A56" s="2">
        <v>505</v>
      </c>
      <c r="B56" s="31">
        <v>30401.61</v>
      </c>
      <c r="C56" s="29">
        <f t="shared" si="4"/>
        <v>2.8444455269602154E-2</v>
      </c>
      <c r="D56" s="36">
        <f t="shared" si="8"/>
        <v>401.74419104038958</v>
      </c>
      <c r="G56" s="2">
        <v>505</v>
      </c>
      <c r="H56" s="31">
        <v>30401.61</v>
      </c>
      <c r="I56" s="29">
        <f t="shared" si="5"/>
        <v>2.8444455269602154E-2</v>
      </c>
      <c r="J56" s="36">
        <f t="shared" si="9"/>
        <v>491.13227354687626</v>
      </c>
      <c r="Q56" s="2">
        <v>501</v>
      </c>
      <c r="R56" s="31">
        <v>27038.1</v>
      </c>
      <c r="S56" s="29">
        <f t="shared" si="6"/>
        <v>-0.22896390732886529</v>
      </c>
      <c r="T56" s="36">
        <f t="shared" si="10"/>
        <v>362.35528725442305</v>
      </c>
      <c r="W56" s="2">
        <v>501</v>
      </c>
      <c r="X56" s="31">
        <v>27038.1</v>
      </c>
      <c r="Y56" s="29">
        <f t="shared" si="7"/>
        <v>-0.22896390732886529</v>
      </c>
      <c r="Z56" s="36">
        <f t="shared" si="11"/>
        <v>442.97933866853214</v>
      </c>
    </row>
    <row r="57" spans="1:26" x14ac:dyDescent="0.2">
      <c r="A57" s="2">
        <v>506</v>
      </c>
      <c r="B57" s="31">
        <v>31242.51</v>
      </c>
      <c r="C57" s="29">
        <f t="shared" si="4"/>
        <v>2.7659719337232325E-2</v>
      </c>
      <c r="D57" s="36">
        <f t="shared" si="8"/>
        <v>412.8563226099302</v>
      </c>
      <c r="G57" s="2">
        <v>506</v>
      </c>
      <c r="H57" s="31">
        <v>31242.51</v>
      </c>
      <c r="I57" s="29">
        <f t="shared" si="5"/>
        <v>2.7659719337232325E-2</v>
      </c>
      <c r="J57" s="36">
        <f t="shared" si="9"/>
        <v>504.7168543906397</v>
      </c>
      <c r="Q57" s="2">
        <v>502</v>
      </c>
      <c r="R57" s="31">
        <v>27815.68</v>
      </c>
      <c r="S57" s="29">
        <f t="shared" si="6"/>
        <v>2.8758677569799662E-2</v>
      </c>
      <c r="T57" s="36">
        <f t="shared" si="10"/>
        <v>372.77614612628514</v>
      </c>
      <c r="W57" s="2">
        <v>502</v>
      </c>
      <c r="X57" s="31">
        <v>27815.68</v>
      </c>
      <c r="Y57" s="29">
        <f t="shared" si="7"/>
        <v>2.8758677569799662E-2</v>
      </c>
      <c r="Z57" s="36">
        <f t="shared" si="11"/>
        <v>455.71883863938353</v>
      </c>
    </row>
    <row r="58" spans="1:26" x14ac:dyDescent="0.2">
      <c r="A58" s="2">
        <v>507</v>
      </c>
      <c r="B58" s="31">
        <v>32083.39</v>
      </c>
      <c r="C58" s="29">
        <f t="shared" si="4"/>
        <v>2.6914610893939095E-2</v>
      </c>
      <c r="D58" s="36">
        <f t="shared" si="8"/>
        <v>423.96818988807905</v>
      </c>
      <c r="G58" s="2">
        <v>507</v>
      </c>
      <c r="H58" s="31">
        <v>32083.39</v>
      </c>
      <c r="I58" s="29">
        <f t="shared" si="5"/>
        <v>2.6914610893939095E-2</v>
      </c>
      <c r="J58" s="36">
        <f t="shared" si="9"/>
        <v>518.30111213817668</v>
      </c>
      <c r="Q58" s="2">
        <v>503</v>
      </c>
      <c r="R58" s="31">
        <v>28593.21</v>
      </c>
      <c r="S58" s="29">
        <f t="shared" si="6"/>
        <v>2.7952938774101543E-2</v>
      </c>
      <c r="T58" s="36">
        <f t="shared" si="10"/>
        <v>383.19633491539872</v>
      </c>
      <c r="W58" s="2">
        <v>503</v>
      </c>
      <c r="X58" s="31">
        <v>28593.21</v>
      </c>
      <c r="Y58" s="29">
        <f t="shared" si="7"/>
        <v>2.7952938774101543E-2</v>
      </c>
      <c r="Z58" s="36">
        <f t="shared" si="11"/>
        <v>468.45751943407487</v>
      </c>
    </row>
    <row r="59" spans="1:26" x14ac:dyDescent="0.2">
      <c r="A59" s="2">
        <v>508</v>
      </c>
      <c r="B59" s="31">
        <v>32924.29</v>
      </c>
      <c r="C59" s="29">
        <f t="shared" si="4"/>
        <v>2.620982383719439E-2</v>
      </c>
      <c r="D59" s="36">
        <f t="shared" si="8"/>
        <v>435.08032145761979</v>
      </c>
      <c r="G59" s="2">
        <v>508</v>
      </c>
      <c r="H59" s="31">
        <v>32924.29</v>
      </c>
      <c r="I59" s="29">
        <f t="shared" si="5"/>
        <v>2.620982383719439E-2</v>
      </c>
      <c r="J59" s="36">
        <f t="shared" si="9"/>
        <v>531.88569298194022</v>
      </c>
      <c r="Q59" s="2">
        <v>504</v>
      </c>
      <c r="R59" s="31">
        <v>29370.76</v>
      </c>
      <c r="S59" s="29">
        <f t="shared" si="6"/>
        <v>2.7193519020774382E-2</v>
      </c>
      <c r="T59" s="36">
        <f t="shared" si="10"/>
        <v>393.61679173761166</v>
      </c>
      <c r="W59" s="2">
        <v>504</v>
      </c>
      <c r="X59" s="31">
        <v>29370.76</v>
      </c>
      <c r="Y59" s="29">
        <f t="shared" si="7"/>
        <v>2.7193519020774382E-2</v>
      </c>
      <c r="Z59" s="36">
        <f t="shared" si="11"/>
        <v>481.19652789923015</v>
      </c>
    </row>
    <row r="60" spans="1:26" x14ac:dyDescent="0.2">
      <c r="A60" s="2">
        <v>509</v>
      </c>
      <c r="B60" s="31">
        <v>33765.160000000003</v>
      </c>
      <c r="C60" s="29">
        <f t="shared" si="4"/>
        <v>2.5539502901960942E-2</v>
      </c>
      <c r="D60" s="36">
        <f t="shared" si="8"/>
        <v>446.19205659007275</v>
      </c>
      <c r="G60" s="2">
        <v>509</v>
      </c>
      <c r="H60" s="31">
        <v>33765.160000000003</v>
      </c>
      <c r="I60" s="29">
        <f t="shared" si="5"/>
        <v>2.5539502901960942E-2</v>
      </c>
      <c r="J60" s="36">
        <f t="shared" si="9"/>
        <v>545.46978918136404</v>
      </c>
      <c r="Q60" s="2">
        <v>505</v>
      </c>
      <c r="R60" s="31">
        <v>30148.33</v>
      </c>
      <c r="S60" s="29">
        <f t="shared" si="6"/>
        <v>2.6474289395303385E-2</v>
      </c>
      <c r="T60" s="36">
        <f t="shared" si="10"/>
        <v>404.03751659292408</v>
      </c>
      <c r="W60" s="2">
        <v>505</v>
      </c>
      <c r="X60" s="31">
        <v>30148.33</v>
      </c>
      <c r="Y60" s="29">
        <f t="shared" si="7"/>
        <v>2.6474289395303385E-2</v>
      </c>
      <c r="Z60" s="36">
        <f t="shared" si="11"/>
        <v>493.93586403484954</v>
      </c>
    </row>
    <row r="61" spans="1:26" x14ac:dyDescent="0.2">
      <c r="A61" s="2">
        <v>510</v>
      </c>
      <c r="B61" s="31">
        <v>34606.07</v>
      </c>
      <c r="C61" s="29">
        <f t="shared" si="4"/>
        <v>2.4904665045271335E-2</v>
      </c>
      <c r="D61" s="36">
        <f t="shared" si="8"/>
        <v>457.30432030530926</v>
      </c>
      <c r="G61" s="2">
        <v>510</v>
      </c>
      <c r="H61" s="31">
        <v>34606.07</v>
      </c>
      <c r="I61" s="29">
        <f t="shared" si="5"/>
        <v>2.4904665045271335E-2</v>
      </c>
      <c r="J61" s="36">
        <f t="shared" si="9"/>
        <v>559.05453157324064</v>
      </c>
      <c r="Q61" s="2">
        <v>506</v>
      </c>
      <c r="R61" s="31">
        <v>30925.89</v>
      </c>
      <c r="S61" s="29">
        <f t="shared" si="6"/>
        <v>2.5791146640626428E-2</v>
      </c>
      <c r="T61" s="36">
        <f t="shared" si="10"/>
        <v>414.4581074316867</v>
      </c>
      <c r="W61" s="2">
        <v>506</v>
      </c>
      <c r="X61" s="31">
        <v>30925.89</v>
      </c>
      <c r="Y61" s="29">
        <f t="shared" si="7"/>
        <v>2.5791146640626428E-2</v>
      </c>
      <c r="Z61" s="36">
        <f t="shared" si="11"/>
        <v>506.67503633523688</v>
      </c>
    </row>
    <row r="62" spans="1:26" x14ac:dyDescent="0.2">
      <c r="A62" s="2">
        <v>511</v>
      </c>
      <c r="B62" s="31">
        <v>35446.949999999997</v>
      </c>
      <c r="C62" s="29">
        <f t="shared" si="4"/>
        <v>2.4298627379531812E-2</v>
      </c>
      <c r="D62" s="36">
        <f t="shared" si="8"/>
        <v>468.41618758345805</v>
      </c>
      <c r="G62" s="2">
        <v>511</v>
      </c>
      <c r="H62" s="31">
        <v>35446.949999999997</v>
      </c>
      <c r="I62" s="29">
        <f t="shared" si="5"/>
        <v>2.4298627379531812E-2</v>
      </c>
      <c r="J62" s="36">
        <f t="shared" si="9"/>
        <v>572.63878932077751</v>
      </c>
      <c r="Q62" s="2">
        <v>507</v>
      </c>
      <c r="R62" s="31">
        <v>31884.2</v>
      </c>
      <c r="S62" s="29">
        <f t="shared" si="6"/>
        <v>3.0987305458306968E-2</v>
      </c>
      <c r="T62" s="36">
        <f t="shared" si="10"/>
        <v>427.3010474063442</v>
      </c>
      <c r="W62" s="2">
        <v>507</v>
      </c>
      <c r="X62" s="31">
        <v>31884.2</v>
      </c>
      <c r="Y62" s="29">
        <f t="shared" si="7"/>
        <v>3.0987305458306968E-2</v>
      </c>
      <c r="Z62" s="36">
        <f t="shared" si="11"/>
        <v>522.37553045425568</v>
      </c>
    </row>
    <row r="63" spans="1:26" x14ac:dyDescent="0.2">
      <c r="A63" s="2">
        <v>512</v>
      </c>
      <c r="B63" s="31">
        <v>36287.83</v>
      </c>
      <c r="C63" s="29">
        <f t="shared" si="4"/>
        <v>2.3722210232474339E-2</v>
      </c>
      <c r="D63" s="36">
        <f t="shared" si="8"/>
        <v>479.52805486160696</v>
      </c>
      <c r="G63" s="2">
        <v>512</v>
      </c>
      <c r="H63" s="31">
        <v>36287.83</v>
      </c>
      <c r="I63" s="29">
        <f t="shared" si="5"/>
        <v>2.3722210232474339E-2</v>
      </c>
      <c r="J63" s="36">
        <f t="shared" si="9"/>
        <v>586.2230470683146</v>
      </c>
      <c r="Q63" s="2">
        <v>508</v>
      </c>
      <c r="R63" s="31">
        <v>32842.49</v>
      </c>
      <c r="S63" s="29">
        <f t="shared" si="6"/>
        <v>3.0055325208096617E-2</v>
      </c>
      <c r="T63" s="36">
        <f t="shared" si="10"/>
        <v>440.14371934790216</v>
      </c>
      <c r="W63" s="2">
        <v>508</v>
      </c>
      <c r="X63" s="31">
        <v>32842.49</v>
      </c>
      <c r="Y63" s="29">
        <f t="shared" si="7"/>
        <v>3.0055325208096617E-2</v>
      </c>
      <c r="Z63" s="36">
        <f t="shared" si="11"/>
        <v>538.07569690281036</v>
      </c>
    </row>
    <row r="64" spans="1:26" x14ac:dyDescent="0.2">
      <c r="A64" s="2">
        <v>601</v>
      </c>
      <c r="B64" s="31">
        <v>28853.3</v>
      </c>
      <c r="C64" s="29">
        <f t="shared" si="4"/>
        <v>-0.20487667628513473</v>
      </c>
      <c r="D64" s="36">
        <f t="shared" si="8"/>
        <v>381.28394079608518</v>
      </c>
      <c r="G64" s="2">
        <v>601</v>
      </c>
      <c r="H64" s="31">
        <v>28853.3</v>
      </c>
      <c r="I64" s="29">
        <f t="shared" si="5"/>
        <v>-0.20487667628513473</v>
      </c>
      <c r="J64" s="36">
        <f t="shared" si="9"/>
        <v>466.1196176232142</v>
      </c>
      <c r="Q64" s="2">
        <v>509</v>
      </c>
      <c r="R64" s="31">
        <v>33800.79</v>
      </c>
      <c r="S64" s="29">
        <f t="shared" si="6"/>
        <v>2.9178664589682546E-2</v>
      </c>
      <c r="T64" s="36">
        <f t="shared" si="10"/>
        <v>452.98652530600998</v>
      </c>
      <c r="W64" s="2">
        <v>509</v>
      </c>
      <c r="X64" s="31">
        <v>33800.79</v>
      </c>
      <c r="Y64" s="29">
        <f t="shared" si="7"/>
        <v>2.9178664589682546E-2</v>
      </c>
      <c r="Z64" s="36">
        <f t="shared" si="11"/>
        <v>553.77602718659716</v>
      </c>
    </row>
    <row r="65" spans="1:26" x14ac:dyDescent="0.2">
      <c r="A65" s="2">
        <v>602</v>
      </c>
      <c r="B65" s="31">
        <v>29750.639999999999</v>
      </c>
      <c r="C65" s="29">
        <f t="shared" si="4"/>
        <v>3.1100082139651208E-2</v>
      </c>
      <c r="D65" s="36">
        <f t="shared" si="8"/>
        <v>393.14190267337335</v>
      </c>
      <c r="G65" s="2">
        <v>602</v>
      </c>
      <c r="H65" s="31">
        <v>29750.639999999999</v>
      </c>
      <c r="I65" s="29">
        <f t="shared" si="5"/>
        <v>3.1100082139651208E-2</v>
      </c>
      <c r="J65" s="36">
        <f t="shared" si="9"/>
        <v>480.61597601819898</v>
      </c>
      <c r="Q65" s="2">
        <v>510</v>
      </c>
      <c r="R65" s="31">
        <v>34759.07</v>
      </c>
      <c r="S65" s="29">
        <f t="shared" si="6"/>
        <v>2.8350816652510158E-2</v>
      </c>
      <c r="T65" s="36">
        <f t="shared" si="10"/>
        <v>465.82906323101832</v>
      </c>
      <c r="W65" s="2">
        <v>510</v>
      </c>
      <c r="X65" s="31">
        <v>34759.07</v>
      </c>
      <c r="Y65" s="29">
        <f t="shared" si="7"/>
        <v>2.8350816652510158E-2</v>
      </c>
      <c r="Z65" s="36">
        <f t="shared" si="11"/>
        <v>569.47602979991984</v>
      </c>
    </row>
    <row r="66" spans="1:26" x14ac:dyDescent="0.2">
      <c r="A66" s="2">
        <v>603</v>
      </c>
      <c r="B66" s="31">
        <v>30648</v>
      </c>
      <c r="C66" s="29">
        <f t="shared" si="4"/>
        <v>3.0162712466017538E-2</v>
      </c>
      <c r="D66" s="36">
        <f t="shared" si="8"/>
        <v>405.00012884205336</v>
      </c>
      <c r="G66" s="2">
        <v>603</v>
      </c>
      <c r="H66" s="31">
        <v>30648</v>
      </c>
      <c r="I66" s="29">
        <f t="shared" si="5"/>
        <v>3.0162712466017538E-2</v>
      </c>
      <c r="J66" s="36">
        <f t="shared" si="9"/>
        <v>495.11265750941027</v>
      </c>
      <c r="Q66" s="2">
        <v>511</v>
      </c>
      <c r="R66" s="31">
        <v>35717.35</v>
      </c>
      <c r="S66" s="29">
        <f t="shared" si="6"/>
        <v>2.7569207116300731E-2</v>
      </c>
      <c r="T66" s="36">
        <f t="shared" si="10"/>
        <v>478.67160115602661</v>
      </c>
      <c r="W66" s="2">
        <v>511</v>
      </c>
      <c r="X66" s="31">
        <v>35717.35</v>
      </c>
      <c r="Y66" s="29">
        <f t="shared" si="7"/>
        <v>2.7569207116300731E-2</v>
      </c>
      <c r="Z66" s="36">
        <f t="shared" si="11"/>
        <v>585.17603241324252</v>
      </c>
    </row>
    <row r="67" spans="1:26" x14ac:dyDescent="0.2">
      <c r="A67" s="2">
        <v>604</v>
      </c>
      <c r="B67" s="31">
        <v>31545.34</v>
      </c>
      <c r="C67" s="29">
        <f t="shared" si="4"/>
        <v>2.9278908901070322E-2</v>
      </c>
      <c r="D67" s="36">
        <f t="shared" si="8"/>
        <v>416.85809071934159</v>
      </c>
      <c r="G67" s="2">
        <v>604</v>
      </c>
      <c r="H67" s="31">
        <v>31545.34</v>
      </c>
      <c r="I67" s="29">
        <f t="shared" si="5"/>
        <v>2.9278908901070322E-2</v>
      </c>
      <c r="J67" s="36">
        <f t="shared" si="9"/>
        <v>509.60901590439511</v>
      </c>
      <c r="Q67" s="2">
        <v>512</v>
      </c>
      <c r="R67" s="31">
        <v>36675.64</v>
      </c>
      <c r="S67" s="29">
        <f t="shared" si="6"/>
        <v>2.6829818001615546E-2</v>
      </c>
      <c r="T67" s="36">
        <f t="shared" si="10"/>
        <v>491.51427309758469</v>
      </c>
      <c r="W67" s="2">
        <v>512</v>
      </c>
      <c r="X67" s="31">
        <v>36675.64</v>
      </c>
      <c r="Y67" s="29">
        <f t="shared" si="7"/>
        <v>2.6829818001615546E-2</v>
      </c>
      <c r="Z67" s="36">
        <f t="shared" si="11"/>
        <v>600.87619886179732</v>
      </c>
    </row>
    <row r="68" spans="1:26" x14ac:dyDescent="0.2">
      <c r="A68" s="2">
        <v>605</v>
      </c>
      <c r="B68" s="31">
        <v>32442.67</v>
      </c>
      <c r="C68" s="29">
        <f t="shared" si="4"/>
        <v>2.8445722886486502E-2</v>
      </c>
      <c r="D68" s="36">
        <f t="shared" si="8"/>
        <v>428.71592045093382</v>
      </c>
      <c r="G68" s="2">
        <v>605</v>
      </c>
      <c r="H68" s="31">
        <v>32442.67</v>
      </c>
      <c r="I68" s="29">
        <f t="shared" si="5"/>
        <v>2.8445722886486502E-2</v>
      </c>
      <c r="J68" s="36">
        <f t="shared" si="9"/>
        <v>524.10521275126666</v>
      </c>
      <c r="Q68" s="2">
        <v>513</v>
      </c>
      <c r="R68" s="31">
        <v>37633.94</v>
      </c>
      <c r="S68" s="29">
        <f t="shared" si="6"/>
        <v>2.6129060051849118E-2</v>
      </c>
      <c r="T68" s="36">
        <f t="shared" si="10"/>
        <v>504.35707905569245</v>
      </c>
      <c r="W68" s="2">
        <v>513</v>
      </c>
      <c r="X68" s="31">
        <v>37633.94</v>
      </c>
      <c r="Y68" s="29">
        <f t="shared" si="7"/>
        <v>2.6129060051849118E-2</v>
      </c>
      <c r="Z68" s="36">
        <f t="shared" si="11"/>
        <v>616.576529145584</v>
      </c>
    </row>
    <row r="69" spans="1:26" x14ac:dyDescent="0.2">
      <c r="A69" s="2">
        <v>606</v>
      </c>
      <c r="B69" s="31">
        <v>33340.01</v>
      </c>
      <c r="C69" s="29">
        <f t="shared" si="4"/>
        <v>2.7659252459800721E-2</v>
      </c>
      <c r="D69" s="36">
        <f t="shared" si="8"/>
        <v>440.57388232822206</v>
      </c>
      <c r="G69" s="2">
        <v>606</v>
      </c>
      <c r="H69" s="31">
        <v>33340.01</v>
      </c>
      <c r="I69" s="29">
        <f t="shared" si="5"/>
        <v>2.7659252459800721E-2</v>
      </c>
      <c r="J69" s="36">
        <f t="shared" si="9"/>
        <v>538.60157114625156</v>
      </c>
      <c r="Q69" s="2">
        <v>601</v>
      </c>
      <c r="R69" s="31">
        <v>28853.3</v>
      </c>
      <c r="S69" s="29">
        <f t="shared" si="6"/>
        <v>-0.23331705370205735</v>
      </c>
      <c r="T69" s="36">
        <f t="shared" si="10"/>
        <v>386.68197135664269</v>
      </c>
      <c r="W69" s="2">
        <v>601</v>
      </c>
      <c r="X69" s="31">
        <v>28853.3</v>
      </c>
      <c r="Y69" s="29">
        <f t="shared" si="7"/>
        <v>-0.23331705370205735</v>
      </c>
      <c r="Z69" s="36">
        <f t="shared" si="11"/>
        <v>472.71870998349567</v>
      </c>
    </row>
    <row r="70" spans="1:26" x14ac:dyDescent="0.2">
      <c r="A70" s="2">
        <v>607</v>
      </c>
      <c r="B70" s="31">
        <v>34237.33</v>
      </c>
      <c r="C70" s="29">
        <f t="shared" ref="C70:C83" si="12">+B70/B69-1</f>
        <v>2.6914209083920504E-2</v>
      </c>
      <c r="D70" s="36">
        <f t="shared" si="8"/>
        <v>452.4315799141184</v>
      </c>
      <c r="G70" s="2">
        <v>607</v>
      </c>
      <c r="H70" s="31">
        <v>34237.33</v>
      </c>
      <c r="I70" s="29">
        <f t="shared" ref="I70:I83" si="13">+H70/H69-1</f>
        <v>2.6914209083920504E-2</v>
      </c>
      <c r="J70" s="36">
        <f t="shared" si="9"/>
        <v>553.09760644500989</v>
      </c>
      <c r="Q70" s="2">
        <v>602</v>
      </c>
      <c r="R70" s="31">
        <v>29714.92</v>
      </c>
      <c r="S70" s="29">
        <f t="shared" ref="S70:S89" si="14">+R70/R69-1</f>
        <v>2.9862095496875574E-2</v>
      </c>
      <c r="T70" s="36">
        <f t="shared" si="10"/>
        <v>398.22910531221487</v>
      </c>
      <c r="W70" s="2">
        <v>602</v>
      </c>
      <c r="X70" s="31">
        <v>29714.92</v>
      </c>
      <c r="Y70" s="29">
        <f t="shared" ref="Y70:Y89" si="15">+X70/X69-1</f>
        <v>2.9862095496875574E-2</v>
      </c>
      <c r="Z70" s="36">
        <f t="shared" si="11"/>
        <v>486.83508124418267</v>
      </c>
    </row>
    <row r="71" spans="1:26" x14ac:dyDescent="0.2">
      <c r="A71" s="2">
        <v>608</v>
      </c>
      <c r="B71" s="31">
        <v>35134.69</v>
      </c>
      <c r="C71" s="29">
        <f t="shared" si="12"/>
        <v>2.6209987753133879E-2</v>
      </c>
      <c r="D71" s="36">
        <f t="shared" si="8"/>
        <v>464.28980608279846</v>
      </c>
      <c r="G71" s="2">
        <v>608</v>
      </c>
      <c r="H71" s="31">
        <v>35134.69</v>
      </c>
      <c r="I71" s="29">
        <f t="shared" si="13"/>
        <v>2.6209987753133879E-2</v>
      </c>
      <c r="J71" s="36">
        <f t="shared" si="9"/>
        <v>567.59428793622124</v>
      </c>
      <c r="Q71" s="2">
        <v>603</v>
      </c>
      <c r="R71" s="31">
        <v>30576.55</v>
      </c>
      <c r="S71" s="29">
        <f t="shared" si="14"/>
        <v>2.899654449683875E-2</v>
      </c>
      <c r="T71" s="36">
        <f t="shared" si="10"/>
        <v>409.77637328433678</v>
      </c>
      <c r="W71" s="2">
        <v>603</v>
      </c>
      <c r="X71" s="31">
        <v>30576.55</v>
      </c>
      <c r="Y71" s="29">
        <f t="shared" si="15"/>
        <v>2.899654449683875E-2</v>
      </c>
      <c r="Z71" s="36">
        <f t="shared" si="11"/>
        <v>500.95161634010174</v>
      </c>
    </row>
    <row r="72" spans="1:26" x14ac:dyDescent="0.2">
      <c r="A72" s="2">
        <v>609</v>
      </c>
      <c r="B72" s="31">
        <v>36032.01</v>
      </c>
      <c r="C72" s="29">
        <f t="shared" si="12"/>
        <v>2.5539431257255885E-2</v>
      </c>
      <c r="D72" s="36">
        <f t="shared" si="8"/>
        <v>476.14750366869475</v>
      </c>
      <c r="G72" s="2">
        <v>609</v>
      </c>
      <c r="H72" s="31">
        <v>36032.01</v>
      </c>
      <c r="I72" s="29">
        <f t="shared" si="13"/>
        <v>2.5539431257255885E-2</v>
      </c>
      <c r="J72" s="36">
        <f t="shared" si="9"/>
        <v>582.09032323497945</v>
      </c>
      <c r="Q72" s="2">
        <v>604</v>
      </c>
      <c r="R72" s="31">
        <v>31438.17</v>
      </c>
      <c r="S72" s="29">
        <f t="shared" si="14"/>
        <v>2.8179111116198419E-2</v>
      </c>
      <c r="T72" s="36">
        <f t="shared" si="10"/>
        <v>421.32350723990891</v>
      </c>
      <c r="W72" s="2">
        <v>604</v>
      </c>
      <c r="X72" s="31">
        <v>31438.17</v>
      </c>
      <c r="Y72" s="29">
        <f t="shared" si="15"/>
        <v>2.8179111116198419E-2</v>
      </c>
      <c r="Z72" s="36">
        <f t="shared" si="11"/>
        <v>515.06798760078868</v>
      </c>
    </row>
    <row r="73" spans="1:26" x14ac:dyDescent="0.2">
      <c r="A73" s="2">
        <v>610</v>
      </c>
      <c r="B73" s="31">
        <v>36929.360000000001</v>
      </c>
      <c r="C73" s="29">
        <f t="shared" si="12"/>
        <v>2.4904244864496938E-2</v>
      </c>
      <c r="D73" s="36">
        <f t="shared" si="8"/>
        <v>488.00559769167887</v>
      </c>
      <c r="G73" s="2">
        <v>610</v>
      </c>
      <c r="H73" s="31">
        <v>36929.360000000001</v>
      </c>
      <c r="I73" s="29">
        <f t="shared" si="13"/>
        <v>2.4904244864496938E-2</v>
      </c>
      <c r="J73" s="36">
        <f t="shared" si="9"/>
        <v>596.58684317807752</v>
      </c>
      <c r="Q73" s="2">
        <v>605</v>
      </c>
      <c r="R73" s="31">
        <v>32299.79</v>
      </c>
      <c r="S73" s="29">
        <f t="shared" si="14"/>
        <v>2.7406811528788211E-2</v>
      </c>
      <c r="T73" s="36">
        <f t="shared" si="10"/>
        <v>432.87064119548114</v>
      </c>
      <c r="W73" s="2">
        <v>605</v>
      </c>
      <c r="X73" s="31">
        <v>32299.79</v>
      </c>
      <c r="Y73" s="29">
        <f t="shared" si="15"/>
        <v>2.7406811528788211E-2</v>
      </c>
      <c r="Z73" s="36">
        <f t="shared" si="11"/>
        <v>529.18435886147574</v>
      </c>
    </row>
    <row r="74" spans="1:26" x14ac:dyDescent="0.2">
      <c r="A74" s="2">
        <v>611</v>
      </c>
      <c r="B74" s="31">
        <v>37826.68</v>
      </c>
      <c r="C74" s="29">
        <f t="shared" si="12"/>
        <v>2.4298281909028496E-2</v>
      </c>
      <c r="D74" s="36">
        <f t="shared" si="8"/>
        <v>499.86329527757522</v>
      </c>
      <c r="G74" s="2">
        <v>611</v>
      </c>
      <c r="H74" s="31">
        <v>37826.68</v>
      </c>
      <c r="I74" s="29">
        <f t="shared" si="13"/>
        <v>2.4298281909028496E-2</v>
      </c>
      <c r="J74" s="36">
        <f t="shared" si="9"/>
        <v>611.08287847683584</v>
      </c>
      <c r="Q74" s="2">
        <v>606</v>
      </c>
      <c r="R74" s="31">
        <v>33161.440000000002</v>
      </c>
      <c r="S74" s="29">
        <f t="shared" si="14"/>
        <v>2.6676644027716634E-2</v>
      </c>
      <c r="T74" s="36">
        <f t="shared" si="10"/>
        <v>444.41817720070242</v>
      </c>
      <c r="W74" s="2">
        <v>606</v>
      </c>
      <c r="X74" s="31">
        <v>33161.440000000002</v>
      </c>
      <c r="Y74" s="29">
        <f t="shared" si="15"/>
        <v>2.6676644027716634E-2</v>
      </c>
      <c r="Z74" s="36">
        <f t="shared" si="11"/>
        <v>543.30122162785881</v>
      </c>
    </row>
    <row r="75" spans="1:26" x14ac:dyDescent="0.2">
      <c r="A75" s="2">
        <v>612</v>
      </c>
      <c r="B75" s="31">
        <v>38724.03</v>
      </c>
      <c r="C75" s="29">
        <f t="shared" si="12"/>
        <v>2.3722674049110326E-2</v>
      </c>
      <c r="D75" s="36">
        <f t="shared" si="8"/>
        <v>511.72138930055934</v>
      </c>
      <c r="G75" s="2">
        <v>612</v>
      </c>
      <c r="H75" s="31">
        <v>38724.03</v>
      </c>
      <c r="I75" s="29">
        <f t="shared" si="13"/>
        <v>2.3722674049110326E-2</v>
      </c>
      <c r="J75" s="36">
        <f t="shared" si="9"/>
        <v>625.57939841993391</v>
      </c>
      <c r="Q75" s="2">
        <v>607</v>
      </c>
      <c r="R75" s="31">
        <v>34233.199999999997</v>
      </c>
      <c r="S75" s="29">
        <f t="shared" si="14"/>
        <v>3.231946501720051E-2</v>
      </c>
      <c r="T75" s="36">
        <f t="shared" si="10"/>
        <v>458.78153493174852</v>
      </c>
      <c r="W75" s="2">
        <v>607</v>
      </c>
      <c r="X75" s="31">
        <v>34233.199999999997</v>
      </c>
      <c r="Y75" s="29">
        <f t="shared" si="15"/>
        <v>3.231946501720051E-2</v>
      </c>
      <c r="Z75" s="36">
        <f t="shared" si="11"/>
        <v>560.86042645406269</v>
      </c>
    </row>
    <row r="76" spans="1:26" x14ac:dyDescent="0.2">
      <c r="A76" s="2">
        <v>701</v>
      </c>
      <c r="B76" s="31">
        <v>34152.400000000001</v>
      </c>
      <c r="C76" s="29">
        <f t="shared" si="12"/>
        <v>-0.11805666920514202</v>
      </c>
      <c r="D76" s="36">
        <f t="shared" si="8"/>
        <v>451.30926651870749</v>
      </c>
      <c r="G76" s="2">
        <v>701</v>
      </c>
      <c r="H76" s="31">
        <v>34152.400000000001</v>
      </c>
      <c r="I76" s="29">
        <f t="shared" si="13"/>
        <v>-0.11805666920514202</v>
      </c>
      <c r="J76" s="36">
        <f t="shared" si="9"/>
        <v>551.72557831912002</v>
      </c>
      <c r="Q76" s="2">
        <v>608</v>
      </c>
      <c r="R76" s="31">
        <v>35304.959999999999</v>
      </c>
      <c r="S76" s="29">
        <f t="shared" si="14"/>
        <v>3.1307619503873507E-2</v>
      </c>
      <c r="T76" s="36">
        <f t="shared" si="10"/>
        <v>473.14489266279475</v>
      </c>
      <c r="W76" s="2">
        <v>608</v>
      </c>
      <c r="X76" s="31">
        <v>35304.959999999999</v>
      </c>
      <c r="Y76" s="29">
        <f t="shared" si="15"/>
        <v>3.1307619503873507E-2</v>
      </c>
      <c r="Z76" s="36">
        <f t="shared" si="11"/>
        <v>578.41963128026669</v>
      </c>
    </row>
    <row r="77" spans="1:26" x14ac:dyDescent="0.2">
      <c r="A77" s="2">
        <v>702</v>
      </c>
      <c r="B77" s="31">
        <v>35272.589999999997</v>
      </c>
      <c r="C77" s="29">
        <f t="shared" si="12"/>
        <v>3.2799744673873477E-2</v>
      </c>
      <c r="D77" s="36">
        <f t="shared" si="8"/>
        <v>466.11209522947422</v>
      </c>
      <c r="G77" s="2">
        <v>702</v>
      </c>
      <c r="H77" s="31">
        <v>35272.589999999997</v>
      </c>
      <c r="I77" s="29">
        <f t="shared" si="13"/>
        <v>3.2799744673873477E-2</v>
      </c>
      <c r="J77" s="36">
        <f t="shared" si="9"/>
        <v>569.82203641803233</v>
      </c>
      <c r="Q77" s="2">
        <v>609</v>
      </c>
      <c r="R77" s="31">
        <v>36376.75</v>
      </c>
      <c r="S77" s="29">
        <f t="shared" si="14"/>
        <v>3.0358057338119027E-2</v>
      </c>
      <c r="T77" s="36">
        <f t="shared" si="10"/>
        <v>487.50865244349006</v>
      </c>
      <c r="W77" s="2">
        <v>609</v>
      </c>
      <c r="X77" s="31">
        <v>36376.75</v>
      </c>
      <c r="Y77" s="29">
        <f t="shared" si="15"/>
        <v>3.0358057338119027E-2</v>
      </c>
      <c r="Z77" s="36">
        <f t="shared" si="11"/>
        <v>595.97932761216668</v>
      </c>
    </row>
    <row r="78" spans="1:26" x14ac:dyDescent="0.2">
      <c r="A78" s="2">
        <v>703</v>
      </c>
      <c r="B78" s="31">
        <v>36392.83</v>
      </c>
      <c r="C78" s="29">
        <f t="shared" si="12"/>
        <v>3.1759505043434721E-2</v>
      </c>
      <c r="D78" s="36">
        <f t="shared" si="8"/>
        <v>480.91558466872061</v>
      </c>
      <c r="G78" s="2">
        <v>703</v>
      </c>
      <c r="H78" s="31">
        <v>36392.83</v>
      </c>
      <c r="I78" s="29">
        <f t="shared" si="13"/>
        <v>3.1759505043434721E-2</v>
      </c>
      <c r="J78" s="36">
        <f t="shared" si="9"/>
        <v>587.91930225751105</v>
      </c>
      <c r="Q78" s="2">
        <v>610</v>
      </c>
      <c r="R78" s="31">
        <v>37448.51</v>
      </c>
      <c r="S78" s="29">
        <f t="shared" si="14"/>
        <v>2.9462774986770413E-2</v>
      </c>
      <c r="T78" s="36">
        <f t="shared" si="10"/>
        <v>501.87201017453629</v>
      </c>
      <c r="W78" s="2">
        <v>610</v>
      </c>
      <c r="X78" s="31">
        <v>37448.51</v>
      </c>
      <c r="Y78" s="29">
        <f t="shared" si="15"/>
        <v>2.9462774986770413E-2</v>
      </c>
      <c r="Z78" s="36">
        <f t="shared" si="11"/>
        <v>613.53853243837068</v>
      </c>
    </row>
    <row r="79" spans="1:26" x14ac:dyDescent="0.2">
      <c r="A79" s="2">
        <v>704</v>
      </c>
      <c r="B79" s="31">
        <v>37513.019999999997</v>
      </c>
      <c r="C79" s="29">
        <f t="shared" si="12"/>
        <v>3.0780513634141471E-2</v>
      </c>
      <c r="D79" s="36">
        <f t="shared" si="8"/>
        <v>495.71841337948729</v>
      </c>
      <c r="G79" s="2">
        <v>704</v>
      </c>
      <c r="H79" s="31">
        <v>37513.019999999997</v>
      </c>
      <c r="I79" s="29">
        <f t="shared" si="13"/>
        <v>3.0780513634141471E-2</v>
      </c>
      <c r="J79" s="36">
        <f t="shared" si="9"/>
        <v>606.01576035642336</v>
      </c>
      <c r="Q79" s="2">
        <v>611</v>
      </c>
      <c r="R79" s="31">
        <v>38520.29</v>
      </c>
      <c r="S79" s="29">
        <f t="shared" si="14"/>
        <v>2.8620097301601533E-2</v>
      </c>
      <c r="T79" s="36">
        <f t="shared" si="10"/>
        <v>516.23563593868187</v>
      </c>
      <c r="W79" s="2">
        <v>611</v>
      </c>
      <c r="X79" s="31">
        <v>38520.29</v>
      </c>
      <c r="Y79" s="29">
        <f t="shared" si="15"/>
        <v>2.8620097301601533E-2</v>
      </c>
      <c r="Z79" s="36">
        <f t="shared" si="11"/>
        <v>631.09806493503868</v>
      </c>
    </row>
    <row r="80" spans="1:26" x14ac:dyDescent="0.2">
      <c r="A80" s="2">
        <v>705</v>
      </c>
      <c r="B80" s="31">
        <v>38633.21</v>
      </c>
      <c r="C80" s="29">
        <f t="shared" si="12"/>
        <v>2.9861365467243273E-2</v>
      </c>
      <c r="D80" s="36">
        <f t="shared" si="8"/>
        <v>510.52124209025413</v>
      </c>
      <c r="G80" s="2">
        <v>705</v>
      </c>
      <c r="H80" s="31">
        <v>38633.21</v>
      </c>
      <c r="I80" s="29">
        <f t="shared" si="13"/>
        <v>2.9861365467243273E-2</v>
      </c>
      <c r="J80" s="36">
        <f t="shared" si="9"/>
        <v>624.11221845533578</v>
      </c>
      <c r="Q80" s="2">
        <v>612</v>
      </c>
      <c r="R80" s="31">
        <v>39592.050000000003</v>
      </c>
      <c r="S80" s="29">
        <f t="shared" si="14"/>
        <v>2.7823258859162259E-2</v>
      </c>
      <c r="T80" s="36">
        <f t="shared" si="10"/>
        <v>530.59899366972809</v>
      </c>
      <c r="W80" s="2">
        <v>612</v>
      </c>
      <c r="X80" s="31">
        <v>39592.050000000003</v>
      </c>
      <c r="Y80" s="29">
        <f t="shared" si="15"/>
        <v>2.7823258859162259E-2</v>
      </c>
      <c r="Z80" s="36">
        <f t="shared" si="11"/>
        <v>648.65726976124267</v>
      </c>
    </row>
    <row r="81" spans="1:26" x14ac:dyDescent="0.2">
      <c r="A81" s="2">
        <v>706</v>
      </c>
      <c r="B81" s="31">
        <v>39753.410000000003</v>
      </c>
      <c r="C81" s="29">
        <f t="shared" si="12"/>
        <v>2.899577850248547E-2</v>
      </c>
      <c r="D81" s="36">
        <f t="shared" si="8"/>
        <v>525.32420294671692</v>
      </c>
      <c r="G81" s="2">
        <v>706</v>
      </c>
      <c r="H81" s="31">
        <v>39753.410000000003</v>
      </c>
      <c r="I81" s="29">
        <f t="shared" si="13"/>
        <v>2.899577850248547E-2</v>
      </c>
      <c r="J81" s="36">
        <f t="shared" si="9"/>
        <v>642.20883810236148</v>
      </c>
      <c r="Q81" s="2">
        <v>613</v>
      </c>
      <c r="R81" s="31">
        <v>40663.83</v>
      </c>
      <c r="S81" s="29">
        <f t="shared" si="14"/>
        <v>2.7070586140399477E-2</v>
      </c>
      <c r="T81" s="36">
        <f t="shared" si="10"/>
        <v>544.96261943387378</v>
      </c>
      <c r="W81" s="2">
        <v>613</v>
      </c>
      <c r="X81" s="31">
        <v>40663.83</v>
      </c>
      <c r="Y81" s="29">
        <f t="shared" si="15"/>
        <v>2.7070586140399477E-2</v>
      </c>
      <c r="Z81" s="36">
        <f t="shared" si="11"/>
        <v>666.21680225791079</v>
      </c>
    </row>
    <row r="82" spans="1:26" x14ac:dyDescent="0.2">
      <c r="A82" s="2">
        <v>707</v>
      </c>
      <c r="B82" s="31">
        <v>40873.620000000003</v>
      </c>
      <c r="C82" s="29">
        <f t="shared" si="12"/>
        <v>2.8178966282389251E-2</v>
      </c>
      <c r="D82" s="36">
        <f t="shared" si="8"/>
        <v>540.12729594887549</v>
      </c>
      <c r="G82" s="2">
        <v>707</v>
      </c>
      <c r="H82" s="31">
        <v>40873.620000000003</v>
      </c>
      <c r="I82" s="29">
        <f t="shared" si="13"/>
        <v>2.8178966282389251E-2</v>
      </c>
      <c r="J82" s="36">
        <f t="shared" si="9"/>
        <v>660.30561929750036</v>
      </c>
      <c r="Q82" s="2">
        <v>701</v>
      </c>
      <c r="R82" s="31">
        <v>34152.400000000001</v>
      </c>
      <c r="S82" s="29">
        <f t="shared" si="14"/>
        <v>-0.16012830075278206</v>
      </c>
      <c r="T82" s="36">
        <f t="shared" si="10"/>
        <v>457.69868121014252</v>
      </c>
      <c r="W82" s="2">
        <v>701</v>
      </c>
      <c r="X82" s="31">
        <v>34152.400000000001</v>
      </c>
      <c r="Y82" s="29">
        <f t="shared" si="15"/>
        <v>-0.16012830075278206</v>
      </c>
      <c r="Z82" s="36">
        <f t="shared" si="11"/>
        <v>559.53663777939926</v>
      </c>
    </row>
    <row r="83" spans="1:26" x14ac:dyDescent="0.2">
      <c r="A83" s="2">
        <v>708</v>
      </c>
      <c r="B83" s="31">
        <v>41993.82</v>
      </c>
      <c r="C83" s="29">
        <f t="shared" si="12"/>
        <v>2.7406429868457982E-2</v>
      </c>
      <c r="D83" s="36">
        <f t="shared" si="8"/>
        <v>554.93025680533822</v>
      </c>
      <c r="G83" s="2">
        <v>708</v>
      </c>
      <c r="H83" s="31">
        <v>41993.82</v>
      </c>
      <c r="I83" s="29">
        <f t="shared" si="13"/>
        <v>2.7406429868457982E-2</v>
      </c>
      <c r="J83" s="36">
        <f t="shared" si="9"/>
        <v>678.40223894452606</v>
      </c>
      <c r="Q83" s="2">
        <v>702</v>
      </c>
      <c r="R83" s="31">
        <v>35236.79</v>
      </c>
      <c r="S83" s="29">
        <f t="shared" si="14"/>
        <v>3.1751502090628936E-2</v>
      </c>
      <c r="T83" s="36">
        <f t="shared" si="10"/>
        <v>472.23130184346445</v>
      </c>
      <c r="W83" s="2">
        <v>702</v>
      </c>
      <c r="X83" s="31">
        <v>35236.79</v>
      </c>
      <c r="Y83" s="29">
        <f t="shared" si="15"/>
        <v>3.1751502090628936E-2</v>
      </c>
      <c r="Z83" s="36">
        <f t="shared" si="11"/>
        <v>577.30276650363533</v>
      </c>
    </row>
    <row r="84" spans="1:26" x14ac:dyDescent="0.2">
      <c r="Q84" s="2">
        <v>703</v>
      </c>
      <c r="R84" s="28">
        <v>36321.18</v>
      </c>
      <c r="S84" s="29">
        <f t="shared" si="14"/>
        <v>3.0774369629015474E-2</v>
      </c>
      <c r="T84" s="36">
        <f t="shared" ref="T84:T89" si="16">+T83*(1+S84)</f>
        <v>486.76392247678638</v>
      </c>
      <c r="W84" s="2">
        <v>703</v>
      </c>
      <c r="X84" s="28">
        <v>36321.18</v>
      </c>
      <c r="Y84" s="29">
        <f t="shared" si="15"/>
        <v>3.0774369629015474E-2</v>
      </c>
      <c r="Z84" s="36">
        <f t="shared" si="11"/>
        <v>595.06889522787139</v>
      </c>
    </row>
    <row r="85" spans="1:26" x14ac:dyDescent="0.2">
      <c r="Q85" s="2">
        <v>704</v>
      </c>
      <c r="R85" s="28">
        <v>37405.57</v>
      </c>
      <c r="S85" s="29">
        <f t="shared" si="14"/>
        <v>2.985558288579826E-2</v>
      </c>
      <c r="T85" s="36">
        <f t="shared" si="16"/>
        <v>501.29654311010836</v>
      </c>
      <c r="W85" s="2">
        <v>704</v>
      </c>
      <c r="X85" s="28">
        <v>37405.57</v>
      </c>
      <c r="Y85" s="29">
        <f t="shared" si="15"/>
        <v>2.985558288579826E-2</v>
      </c>
      <c r="Z85" s="36">
        <f t="shared" si="11"/>
        <v>612.83502395210746</v>
      </c>
    </row>
    <row r="86" spans="1:26" x14ac:dyDescent="0.2">
      <c r="Q86" s="2">
        <v>705</v>
      </c>
      <c r="R86" s="28">
        <v>38489.94</v>
      </c>
      <c r="S86" s="29">
        <f t="shared" si="14"/>
        <v>2.8989532842301324E-2</v>
      </c>
      <c r="T86" s="36">
        <f t="shared" si="16"/>
        <v>515.82889571033093</v>
      </c>
      <c r="W86" s="2">
        <v>705</v>
      </c>
      <c r="X86" s="28">
        <v>38489.94</v>
      </c>
      <c r="Y86" s="29">
        <f t="shared" si="15"/>
        <v>2.8989532842301324E-2</v>
      </c>
      <c r="Z86" s="36">
        <f t="shared" si="11"/>
        <v>630.60082500587964</v>
      </c>
    </row>
    <row r="87" spans="1:26" x14ac:dyDescent="0.2">
      <c r="Q87" s="2">
        <v>706</v>
      </c>
      <c r="R87" s="28">
        <v>39574.33</v>
      </c>
      <c r="S87" s="29">
        <f t="shared" si="14"/>
        <v>2.8173335681998868E-2</v>
      </c>
      <c r="T87" s="36">
        <f t="shared" si="16"/>
        <v>530.36151634365285</v>
      </c>
      <c r="W87" s="2">
        <v>706</v>
      </c>
      <c r="X87" s="28">
        <v>39574.33</v>
      </c>
      <c r="Y87" s="29">
        <f t="shared" si="15"/>
        <v>2.8173335681998868E-2</v>
      </c>
      <c r="Z87" s="36">
        <f t="shared" si="11"/>
        <v>648.36695373011571</v>
      </c>
    </row>
    <row r="88" spans="1:26" x14ac:dyDescent="0.2">
      <c r="Q88" s="2">
        <v>707</v>
      </c>
      <c r="R88" s="28">
        <v>40784.800000000003</v>
      </c>
      <c r="S88" s="29">
        <f t="shared" si="14"/>
        <v>3.0587251887776779E-2</v>
      </c>
      <c r="T88" s="36">
        <f t="shared" si="16"/>
        <v>546.58381763563943</v>
      </c>
      <c r="W88" s="2">
        <v>707</v>
      </c>
      <c r="X88" s="28">
        <v>40784.800000000003</v>
      </c>
      <c r="Y88" s="29">
        <f t="shared" si="15"/>
        <v>3.0587251887776779E-2</v>
      </c>
      <c r="Z88" s="36">
        <f t="shared" si="11"/>
        <v>668.19871705956928</v>
      </c>
    </row>
    <row r="89" spans="1:26" x14ac:dyDescent="0.2">
      <c r="Q89" s="2">
        <v>708</v>
      </c>
      <c r="R89" s="28">
        <v>41995.26</v>
      </c>
      <c r="S89" s="29">
        <f t="shared" si="14"/>
        <v>2.9679194209607518E-2</v>
      </c>
      <c r="T89" s="36">
        <f t="shared" si="16"/>
        <v>562.80598491107628</v>
      </c>
      <c r="W89" s="2">
        <v>708</v>
      </c>
      <c r="X89" s="28">
        <v>41995.26</v>
      </c>
      <c r="Y89" s="29">
        <f t="shared" si="15"/>
        <v>2.9679194209607518E-2</v>
      </c>
      <c r="Z89" s="36">
        <f t="shared" si="11"/>
        <v>688.03031655379084</v>
      </c>
    </row>
  </sheetData>
  <mergeCells count="2">
    <mergeCell ref="A1:J2"/>
    <mergeCell ref="Q1:Z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2:G89"/>
  <sheetViews>
    <sheetView workbookViewId="0">
      <selection activeCell="DE37" sqref="DE37"/>
    </sheetView>
  </sheetViews>
  <sheetFormatPr baseColWidth="10" defaultColWidth="8.83203125" defaultRowHeight="15" x14ac:dyDescent="0.2"/>
  <cols>
    <col min="3" max="4" width="12.6640625" bestFit="1" customWidth="1"/>
    <col min="6" max="6" width="14.83203125" bestFit="1" customWidth="1"/>
    <col min="7" max="7" width="14.6640625" bestFit="1" customWidth="1"/>
  </cols>
  <sheetData>
    <row r="2" spans="3:7" x14ac:dyDescent="0.2">
      <c r="C2" s="110" t="s">
        <v>69</v>
      </c>
      <c r="D2" s="110"/>
      <c r="F2" s="110" t="s">
        <v>70</v>
      </c>
      <c r="G2" s="110"/>
    </row>
    <row r="3" spans="3:7" x14ac:dyDescent="0.2">
      <c r="C3" t="s">
        <v>67</v>
      </c>
      <c r="D3" t="s">
        <v>68</v>
      </c>
      <c r="F3" t="s">
        <v>71</v>
      </c>
      <c r="G3" t="s">
        <v>72</v>
      </c>
    </row>
    <row r="4" spans="3:7" x14ac:dyDescent="0.2">
      <c r="C4">
        <v>1</v>
      </c>
      <c r="D4">
        <v>1</v>
      </c>
      <c r="F4" s="2">
        <v>101</v>
      </c>
      <c r="G4" s="2">
        <v>101</v>
      </c>
    </row>
    <row r="5" spans="3:7" x14ac:dyDescent="0.2">
      <c r="C5">
        <v>101</v>
      </c>
      <c r="D5">
        <v>101</v>
      </c>
      <c r="F5" s="2">
        <v>102</v>
      </c>
      <c r="G5" s="2">
        <v>102</v>
      </c>
    </row>
    <row r="6" spans="3:7" x14ac:dyDescent="0.2">
      <c r="C6">
        <v>102</v>
      </c>
      <c r="D6">
        <v>102</v>
      </c>
      <c r="F6" s="2">
        <v>103</v>
      </c>
      <c r="G6" s="2">
        <v>103</v>
      </c>
    </row>
    <row r="7" spans="3:7" x14ac:dyDescent="0.2">
      <c r="C7">
        <v>103</v>
      </c>
      <c r="D7">
        <v>103</v>
      </c>
      <c r="F7" s="2">
        <v>104</v>
      </c>
      <c r="G7" s="2">
        <v>104</v>
      </c>
    </row>
    <row r="8" spans="3:7" x14ac:dyDescent="0.2">
      <c r="C8">
        <v>104</v>
      </c>
      <c r="D8">
        <v>104</v>
      </c>
      <c r="F8" s="2">
        <v>105</v>
      </c>
      <c r="G8" s="2">
        <v>105</v>
      </c>
    </row>
    <row r="9" spans="3:7" x14ac:dyDescent="0.2">
      <c r="C9">
        <v>105</v>
      </c>
      <c r="D9">
        <v>105</v>
      </c>
      <c r="F9" s="2">
        <v>106</v>
      </c>
      <c r="G9" s="2">
        <v>106</v>
      </c>
    </row>
    <row r="10" spans="3:7" x14ac:dyDescent="0.2">
      <c r="C10">
        <v>106</v>
      </c>
      <c r="D10">
        <v>201</v>
      </c>
      <c r="F10" s="2">
        <v>107</v>
      </c>
      <c r="G10" s="2">
        <v>107</v>
      </c>
    </row>
    <row r="11" spans="3:7" x14ac:dyDescent="0.2">
      <c r="C11">
        <v>201</v>
      </c>
      <c r="D11">
        <v>202</v>
      </c>
      <c r="F11" s="2">
        <v>108</v>
      </c>
      <c r="G11" s="2">
        <v>108</v>
      </c>
    </row>
    <row r="12" spans="3:7" x14ac:dyDescent="0.2">
      <c r="C12">
        <v>202</v>
      </c>
      <c r="D12">
        <v>203</v>
      </c>
      <c r="F12" s="2">
        <v>109</v>
      </c>
      <c r="G12" s="2">
        <v>109</v>
      </c>
    </row>
    <row r="13" spans="3:7" x14ac:dyDescent="0.2">
      <c r="C13">
        <v>203</v>
      </c>
      <c r="D13">
        <v>204</v>
      </c>
      <c r="F13" s="2">
        <v>110</v>
      </c>
      <c r="G13" s="2">
        <v>110</v>
      </c>
    </row>
    <row r="14" spans="3:7" x14ac:dyDescent="0.2">
      <c r="C14">
        <v>204</v>
      </c>
      <c r="D14">
        <v>205</v>
      </c>
      <c r="F14" s="2">
        <v>111</v>
      </c>
      <c r="G14" s="2">
        <v>111</v>
      </c>
    </row>
    <row r="15" spans="3:7" x14ac:dyDescent="0.2">
      <c r="C15">
        <v>205</v>
      </c>
      <c r="D15">
        <v>301</v>
      </c>
      <c r="F15" s="2">
        <v>112</v>
      </c>
      <c r="G15" s="2">
        <v>112</v>
      </c>
    </row>
    <row r="16" spans="3:7" x14ac:dyDescent="0.2">
      <c r="C16">
        <v>206</v>
      </c>
      <c r="D16">
        <v>302</v>
      </c>
      <c r="F16" s="2">
        <v>113</v>
      </c>
      <c r="G16" s="2">
        <v>201</v>
      </c>
    </row>
    <row r="17" spans="3:7" x14ac:dyDescent="0.2">
      <c r="C17">
        <v>301</v>
      </c>
      <c r="D17">
        <v>303</v>
      </c>
      <c r="F17" s="2">
        <v>201</v>
      </c>
      <c r="G17" s="2">
        <v>202</v>
      </c>
    </row>
    <row r="18" spans="3:7" x14ac:dyDescent="0.2">
      <c r="C18">
        <v>302</v>
      </c>
      <c r="D18">
        <v>304</v>
      </c>
      <c r="F18" s="2">
        <v>202</v>
      </c>
      <c r="G18" s="2">
        <v>203</v>
      </c>
    </row>
    <row r="19" spans="3:7" x14ac:dyDescent="0.2">
      <c r="C19">
        <v>303</v>
      </c>
      <c r="D19">
        <v>305</v>
      </c>
      <c r="F19" s="2">
        <v>203</v>
      </c>
      <c r="G19" s="2">
        <v>204</v>
      </c>
    </row>
    <row r="20" spans="3:7" x14ac:dyDescent="0.2">
      <c r="C20">
        <v>304</v>
      </c>
      <c r="F20" s="2">
        <v>204</v>
      </c>
      <c r="G20" s="2">
        <v>205</v>
      </c>
    </row>
    <row r="21" spans="3:7" x14ac:dyDescent="0.2">
      <c r="C21">
        <v>305</v>
      </c>
      <c r="F21" s="2">
        <v>205</v>
      </c>
      <c r="G21" s="2">
        <v>206</v>
      </c>
    </row>
    <row r="22" spans="3:7" x14ac:dyDescent="0.2">
      <c r="C22">
        <v>306</v>
      </c>
      <c r="F22" s="2">
        <v>206</v>
      </c>
      <c r="G22" s="2">
        <v>207</v>
      </c>
    </row>
    <row r="23" spans="3:7" x14ac:dyDescent="0.2">
      <c r="F23" s="2">
        <v>207</v>
      </c>
      <c r="G23" s="2">
        <v>208</v>
      </c>
    </row>
    <row r="24" spans="3:7" x14ac:dyDescent="0.2">
      <c r="F24" s="2">
        <v>208</v>
      </c>
      <c r="G24" s="2">
        <v>209</v>
      </c>
    </row>
    <row r="25" spans="3:7" x14ac:dyDescent="0.2">
      <c r="F25" s="2">
        <v>209</v>
      </c>
      <c r="G25" s="2">
        <v>210</v>
      </c>
    </row>
    <row r="26" spans="3:7" x14ac:dyDescent="0.2">
      <c r="F26" s="2">
        <v>210</v>
      </c>
      <c r="G26" s="2">
        <v>211</v>
      </c>
    </row>
    <row r="27" spans="3:7" x14ac:dyDescent="0.2">
      <c r="F27" s="2">
        <v>211</v>
      </c>
      <c r="G27" s="2">
        <v>212</v>
      </c>
    </row>
    <row r="28" spans="3:7" x14ac:dyDescent="0.2">
      <c r="F28" s="2">
        <v>212</v>
      </c>
      <c r="G28" s="2">
        <v>301</v>
      </c>
    </row>
    <row r="29" spans="3:7" x14ac:dyDescent="0.2">
      <c r="F29" s="2">
        <v>213</v>
      </c>
      <c r="G29" s="2">
        <v>302</v>
      </c>
    </row>
    <row r="30" spans="3:7" x14ac:dyDescent="0.2">
      <c r="F30" s="2">
        <v>301</v>
      </c>
      <c r="G30" s="2">
        <v>303</v>
      </c>
    </row>
    <row r="31" spans="3:7" x14ac:dyDescent="0.2">
      <c r="F31" s="2">
        <v>302</v>
      </c>
      <c r="G31" s="2">
        <v>304</v>
      </c>
    </row>
    <row r="32" spans="3:7" x14ac:dyDescent="0.2">
      <c r="F32" s="2">
        <v>303</v>
      </c>
      <c r="G32" s="2">
        <v>305</v>
      </c>
    </row>
    <row r="33" spans="6:7" x14ac:dyDescent="0.2">
      <c r="F33" s="2">
        <v>304</v>
      </c>
      <c r="G33" s="2">
        <v>306</v>
      </c>
    </row>
    <row r="34" spans="6:7" x14ac:dyDescent="0.2">
      <c r="F34" s="2">
        <v>305</v>
      </c>
      <c r="G34" s="2">
        <v>307</v>
      </c>
    </row>
    <row r="35" spans="6:7" x14ac:dyDescent="0.2">
      <c r="F35" s="2">
        <v>306</v>
      </c>
      <c r="G35" s="2">
        <v>308</v>
      </c>
    </row>
    <row r="36" spans="6:7" x14ac:dyDescent="0.2">
      <c r="F36" s="2">
        <v>307</v>
      </c>
      <c r="G36" s="2">
        <v>309</v>
      </c>
    </row>
    <row r="37" spans="6:7" x14ac:dyDescent="0.2">
      <c r="F37" s="2">
        <v>308</v>
      </c>
      <c r="G37" s="2">
        <v>310</v>
      </c>
    </row>
    <row r="38" spans="6:7" x14ac:dyDescent="0.2">
      <c r="F38" s="2">
        <v>309</v>
      </c>
      <c r="G38" s="2">
        <v>311</v>
      </c>
    </row>
    <row r="39" spans="6:7" x14ac:dyDescent="0.2">
      <c r="F39" s="2">
        <v>310</v>
      </c>
      <c r="G39" s="2">
        <v>312</v>
      </c>
    </row>
    <row r="40" spans="6:7" x14ac:dyDescent="0.2">
      <c r="F40" s="2">
        <v>311</v>
      </c>
      <c r="G40" s="2">
        <v>401</v>
      </c>
    </row>
    <row r="41" spans="6:7" x14ac:dyDescent="0.2">
      <c r="F41" s="2">
        <v>312</v>
      </c>
      <c r="G41" s="2">
        <v>402</v>
      </c>
    </row>
    <row r="42" spans="6:7" x14ac:dyDescent="0.2">
      <c r="F42" s="2">
        <v>313</v>
      </c>
      <c r="G42" s="2">
        <v>403</v>
      </c>
    </row>
    <row r="43" spans="6:7" x14ac:dyDescent="0.2">
      <c r="F43" s="2">
        <v>401</v>
      </c>
      <c r="G43" s="2">
        <v>404</v>
      </c>
    </row>
    <row r="44" spans="6:7" x14ac:dyDescent="0.2">
      <c r="F44" s="2">
        <v>402</v>
      </c>
      <c r="G44" s="2">
        <v>405</v>
      </c>
    </row>
    <row r="45" spans="6:7" x14ac:dyDescent="0.2">
      <c r="F45" s="2">
        <v>403</v>
      </c>
      <c r="G45" s="2">
        <v>406</v>
      </c>
    </row>
    <row r="46" spans="6:7" x14ac:dyDescent="0.2">
      <c r="F46" s="2">
        <v>404</v>
      </c>
      <c r="G46" s="2">
        <v>407</v>
      </c>
    </row>
    <row r="47" spans="6:7" x14ac:dyDescent="0.2">
      <c r="F47" s="2">
        <v>405</v>
      </c>
      <c r="G47" s="2">
        <v>408</v>
      </c>
    </row>
    <row r="48" spans="6:7" x14ac:dyDescent="0.2">
      <c r="F48" s="2">
        <v>406</v>
      </c>
      <c r="G48" s="2">
        <v>409</v>
      </c>
    </row>
    <row r="49" spans="6:7" x14ac:dyDescent="0.2">
      <c r="F49" s="2">
        <v>407</v>
      </c>
      <c r="G49" s="2">
        <v>410</v>
      </c>
    </row>
    <row r="50" spans="6:7" x14ac:dyDescent="0.2">
      <c r="F50" s="2">
        <v>408</v>
      </c>
      <c r="G50" s="2">
        <v>411</v>
      </c>
    </row>
    <row r="51" spans="6:7" x14ac:dyDescent="0.2">
      <c r="F51" s="2">
        <v>409</v>
      </c>
      <c r="G51" s="2">
        <v>412</v>
      </c>
    </row>
    <row r="52" spans="6:7" x14ac:dyDescent="0.2">
      <c r="F52" s="2">
        <v>410</v>
      </c>
      <c r="G52" s="2">
        <v>501</v>
      </c>
    </row>
    <row r="53" spans="6:7" x14ac:dyDescent="0.2">
      <c r="F53" s="2">
        <v>411</v>
      </c>
      <c r="G53" s="2">
        <v>502</v>
      </c>
    </row>
    <row r="54" spans="6:7" x14ac:dyDescent="0.2">
      <c r="F54" s="2">
        <v>412</v>
      </c>
      <c r="G54" s="2">
        <v>503</v>
      </c>
    </row>
    <row r="55" spans="6:7" x14ac:dyDescent="0.2">
      <c r="F55" s="2">
        <v>413</v>
      </c>
      <c r="G55" s="2">
        <v>504</v>
      </c>
    </row>
    <row r="56" spans="6:7" x14ac:dyDescent="0.2">
      <c r="F56" s="2">
        <v>501</v>
      </c>
      <c r="G56" s="2">
        <v>505</v>
      </c>
    </row>
    <row r="57" spans="6:7" x14ac:dyDescent="0.2">
      <c r="F57" s="2">
        <v>502</v>
      </c>
      <c r="G57" s="2">
        <v>506</v>
      </c>
    </row>
    <row r="58" spans="6:7" x14ac:dyDescent="0.2">
      <c r="F58" s="2">
        <v>503</v>
      </c>
      <c r="G58" s="2">
        <v>507</v>
      </c>
    </row>
    <row r="59" spans="6:7" x14ac:dyDescent="0.2">
      <c r="F59" s="2">
        <v>504</v>
      </c>
      <c r="G59" s="2">
        <v>508</v>
      </c>
    </row>
    <row r="60" spans="6:7" x14ac:dyDescent="0.2">
      <c r="F60" s="2">
        <v>505</v>
      </c>
      <c r="G60" s="2">
        <v>509</v>
      </c>
    </row>
    <row r="61" spans="6:7" x14ac:dyDescent="0.2">
      <c r="F61" s="2">
        <v>506</v>
      </c>
      <c r="G61" s="2">
        <v>510</v>
      </c>
    </row>
    <row r="62" spans="6:7" x14ac:dyDescent="0.2">
      <c r="F62" s="2">
        <v>507</v>
      </c>
      <c r="G62" s="2">
        <v>511</v>
      </c>
    </row>
    <row r="63" spans="6:7" x14ac:dyDescent="0.2">
      <c r="F63" s="2">
        <v>508</v>
      </c>
      <c r="G63" s="2">
        <v>512</v>
      </c>
    </row>
    <row r="64" spans="6:7" x14ac:dyDescent="0.2">
      <c r="F64" s="2">
        <v>509</v>
      </c>
      <c r="G64" s="2">
        <v>601</v>
      </c>
    </row>
    <row r="65" spans="6:7" x14ac:dyDescent="0.2">
      <c r="F65" s="2">
        <v>510</v>
      </c>
      <c r="G65" s="2">
        <v>602</v>
      </c>
    </row>
    <row r="66" spans="6:7" x14ac:dyDescent="0.2">
      <c r="F66" s="2">
        <v>511</v>
      </c>
      <c r="G66" s="2">
        <v>603</v>
      </c>
    </row>
    <row r="67" spans="6:7" x14ac:dyDescent="0.2">
      <c r="F67" s="2">
        <v>512</v>
      </c>
      <c r="G67" s="2">
        <v>604</v>
      </c>
    </row>
    <row r="68" spans="6:7" x14ac:dyDescent="0.2">
      <c r="F68" s="2">
        <v>513</v>
      </c>
      <c r="G68" s="2">
        <v>605</v>
      </c>
    </row>
    <row r="69" spans="6:7" x14ac:dyDescent="0.2">
      <c r="F69" s="2">
        <v>601</v>
      </c>
      <c r="G69" s="2">
        <v>606</v>
      </c>
    </row>
    <row r="70" spans="6:7" x14ac:dyDescent="0.2">
      <c r="F70" s="2">
        <v>602</v>
      </c>
      <c r="G70" s="2">
        <v>607</v>
      </c>
    </row>
    <row r="71" spans="6:7" x14ac:dyDescent="0.2">
      <c r="F71" s="2">
        <v>603</v>
      </c>
      <c r="G71" s="2">
        <v>608</v>
      </c>
    </row>
    <row r="72" spans="6:7" x14ac:dyDescent="0.2">
      <c r="F72" s="2">
        <v>604</v>
      </c>
      <c r="G72" s="2">
        <v>609</v>
      </c>
    </row>
    <row r="73" spans="6:7" x14ac:dyDescent="0.2">
      <c r="F73" s="2">
        <v>605</v>
      </c>
      <c r="G73" s="2">
        <v>610</v>
      </c>
    </row>
    <row r="74" spans="6:7" x14ac:dyDescent="0.2">
      <c r="F74" s="2">
        <v>606</v>
      </c>
      <c r="G74" s="2">
        <v>611</v>
      </c>
    </row>
    <row r="75" spans="6:7" x14ac:dyDescent="0.2">
      <c r="F75" s="2">
        <v>607</v>
      </c>
      <c r="G75" s="2">
        <v>612</v>
      </c>
    </row>
    <row r="76" spans="6:7" x14ac:dyDescent="0.2">
      <c r="F76" s="2">
        <v>608</v>
      </c>
      <c r="G76" s="2">
        <v>701</v>
      </c>
    </row>
    <row r="77" spans="6:7" x14ac:dyDescent="0.2">
      <c r="F77" s="2">
        <v>609</v>
      </c>
      <c r="G77" s="2">
        <v>702</v>
      </c>
    </row>
    <row r="78" spans="6:7" x14ac:dyDescent="0.2">
      <c r="F78" s="2">
        <v>610</v>
      </c>
      <c r="G78" s="2">
        <v>703</v>
      </c>
    </row>
    <row r="79" spans="6:7" x14ac:dyDescent="0.2">
      <c r="F79" s="2">
        <v>611</v>
      </c>
      <c r="G79" s="2">
        <v>704</v>
      </c>
    </row>
    <row r="80" spans="6:7" x14ac:dyDescent="0.2">
      <c r="F80" s="2">
        <v>612</v>
      </c>
      <c r="G80" s="2">
        <v>705</v>
      </c>
    </row>
    <row r="81" spans="6:7" x14ac:dyDescent="0.2">
      <c r="F81" s="2">
        <v>613</v>
      </c>
      <c r="G81" s="2">
        <v>706</v>
      </c>
    </row>
    <row r="82" spans="6:7" x14ac:dyDescent="0.2">
      <c r="F82" s="2">
        <v>701</v>
      </c>
      <c r="G82" s="2">
        <v>707</v>
      </c>
    </row>
    <row r="83" spans="6:7" x14ac:dyDescent="0.2">
      <c r="F83" s="2">
        <v>702</v>
      </c>
      <c r="G83" s="2">
        <v>708</v>
      </c>
    </row>
    <row r="84" spans="6:7" x14ac:dyDescent="0.2">
      <c r="F84" s="2">
        <v>703</v>
      </c>
    </row>
    <row r="85" spans="6:7" x14ac:dyDescent="0.2">
      <c r="F85" s="2">
        <v>704</v>
      </c>
    </row>
    <row r="86" spans="6:7" x14ac:dyDescent="0.2">
      <c r="F86" s="2">
        <v>705</v>
      </c>
    </row>
    <row r="87" spans="6:7" x14ac:dyDescent="0.2">
      <c r="F87" s="2">
        <v>706</v>
      </c>
    </row>
    <row r="88" spans="6:7" x14ac:dyDescent="0.2">
      <c r="F88" s="2">
        <v>707</v>
      </c>
    </row>
    <row r="89" spans="6:7" x14ac:dyDescent="0.2">
      <c r="F89" s="2">
        <v>708</v>
      </c>
    </row>
  </sheetData>
  <mergeCells count="2">
    <mergeCell ref="C2:D2"/>
    <mergeCell ref="F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44</vt:i4>
      </vt:variant>
    </vt:vector>
  </HeadingPairs>
  <TitlesOfParts>
    <vt:vector size="48" baseType="lpstr">
      <vt:lpstr>CALCOLO ARRETRATI</vt:lpstr>
      <vt:lpstr>TABELLE</vt:lpstr>
      <vt:lpstr>UNA TANTUM</vt:lpstr>
      <vt:lpstr>TAB_LIVELLI</vt:lpstr>
      <vt:lpstr>ANTE_18121999</vt:lpstr>
      <vt:lpstr>ANTE_181299</vt:lpstr>
      <vt:lpstr>DATA_ASS</vt:lpstr>
      <vt:lpstr>DATA_ASS_F</vt:lpstr>
      <vt:lpstr>POST_18121999</vt:lpstr>
      <vt:lpstr>POST_181299</vt:lpstr>
      <vt:lpstr>TAB_2013_ANTE</vt:lpstr>
      <vt:lpstr>TAB_2013_ANTE_F</vt:lpstr>
      <vt:lpstr>TAB_2013_POST</vt:lpstr>
      <vt:lpstr>TAB_2013_POST_F</vt:lpstr>
      <vt:lpstr>TAB_2014_ANTE</vt:lpstr>
      <vt:lpstr>TAB_2014_ANTE_F</vt:lpstr>
      <vt:lpstr>TAB_2014_POST</vt:lpstr>
      <vt:lpstr>TAB_2014_POST_F</vt:lpstr>
      <vt:lpstr>TAB_2015_ANTE</vt:lpstr>
      <vt:lpstr>TAB_2015_ANTE_F</vt:lpstr>
      <vt:lpstr>TAB_2015_POST</vt:lpstr>
      <vt:lpstr>TAB_2015_POST_F</vt:lpstr>
      <vt:lpstr>TAB_2016_ANTE</vt:lpstr>
      <vt:lpstr>TAB_2016_ANTE_F</vt:lpstr>
      <vt:lpstr>TAB_2016_POST</vt:lpstr>
      <vt:lpstr>TAB_2016_POST_F</vt:lpstr>
      <vt:lpstr>TAB_2017_ANTE</vt:lpstr>
      <vt:lpstr>TAB_2017_ANTE_F</vt:lpstr>
      <vt:lpstr>TAB_2017_POST</vt:lpstr>
      <vt:lpstr>TAB_2017_POST_F</vt:lpstr>
      <vt:lpstr>TAB_2018_ANTE</vt:lpstr>
      <vt:lpstr>TAB_2018_ANTE_F</vt:lpstr>
      <vt:lpstr>TAB_2018_POST</vt:lpstr>
      <vt:lpstr>TAB_2018_POST_F</vt:lpstr>
      <vt:lpstr>TAB_2019_ANTE</vt:lpstr>
      <vt:lpstr>TAB_2019_ANTE_F</vt:lpstr>
      <vt:lpstr>TAB_2019_POST</vt:lpstr>
      <vt:lpstr>TAB_2019_POST_F</vt:lpstr>
      <vt:lpstr>TAB_LIV_ANTE</vt:lpstr>
      <vt:lpstr>TAB_LIV_POST</vt:lpstr>
      <vt:lpstr>TAB_UT_ANTE</vt:lpstr>
      <vt:lpstr>TAB_UT_ANTE_F</vt:lpstr>
      <vt:lpstr>TAB_UT_ANTE_F_FP</vt:lpstr>
      <vt:lpstr>TAB_UT_ANTE_FP</vt:lpstr>
      <vt:lpstr>TAB_UT_POST</vt:lpstr>
      <vt:lpstr>TAB_UT_POST_F</vt:lpstr>
      <vt:lpstr>TAB_UT_POST_F_FP</vt:lpstr>
      <vt:lpstr>TAB_UT_POST_FP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</dc:creator>
  <cp:lastModifiedBy>Microsoft Office User</cp:lastModifiedBy>
  <cp:lastPrinted>2017-05-09T08:24:37Z</cp:lastPrinted>
  <dcterms:created xsi:type="dcterms:W3CDTF">2017-03-08T11:53:09Z</dcterms:created>
  <dcterms:modified xsi:type="dcterms:W3CDTF">2019-06-26T18:14:13Z</dcterms:modified>
</cp:coreProperties>
</file>